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65296" windowWidth="11355" windowHeight="9120" activeTab="1"/>
  </bookViews>
  <sheets>
    <sheet name="อส.58(1)" sheetId="1" r:id="rId1"/>
    <sheet name="อส 58(2)" sheetId="2" r:id="rId2"/>
    <sheet name="อส 58(3)" sheetId="3" r:id="rId3"/>
    <sheet name="อส 58(4)" sheetId="4" r:id="rId4"/>
    <sheet name="อส 58 (6)" sheetId="5" r:id="rId5"/>
    <sheet name="Sheet2" sheetId="6" r:id="rId6"/>
  </sheets>
  <definedNames>
    <definedName name="_xlnm.Print_Titles" localSheetId="3">'อส 58(4)'!$4:$5</definedName>
    <definedName name="_xlnm.Print_Titles" localSheetId="0">'อส.58(1)'!$8:$9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<sst xmlns="http://schemas.openxmlformats.org/spreadsheetml/2006/main" count="599" uniqueCount="409">
  <si>
    <t>รวม</t>
  </si>
  <si>
    <t>รวมทั้งสิ้น</t>
  </si>
  <si>
    <t>งบประมาณ</t>
  </si>
  <si>
    <t>1.  งบดำเนินงาน</t>
  </si>
  <si>
    <t>กิจกรรมงาน   อุทยานแห่งชาติ</t>
  </si>
  <si>
    <t>2.  งบลงทุน</t>
  </si>
  <si>
    <t>จำนวน</t>
  </si>
  <si>
    <t>งบรายจ่าย - รายการ</t>
  </si>
  <si>
    <t>(ทะเบียนรายการ ประเภทรายการของสำนักงบประมาณ)</t>
  </si>
  <si>
    <t>คำชี้แจง</t>
  </si>
  <si>
    <t>สำนักบริหารพื้นที่อนุรักษ์ที่ 6 (สงขลา)</t>
  </si>
  <si>
    <t>เป็นเงิน</t>
  </si>
  <si>
    <t xml:space="preserve"> - ปฏิบัติงานบริหารทั่วไป</t>
  </si>
  <si>
    <t>บาท</t>
  </si>
  <si>
    <t xml:space="preserve"> - ปฏิบัติงานกฏหมายและระเบียบ</t>
  </si>
  <si>
    <t xml:space="preserve"> - ปฏิบัติงานภูมิสารสนเทศ</t>
  </si>
  <si>
    <t xml:space="preserve"> - ปฏิบัติงานสำรวจชี้วัด</t>
  </si>
  <si>
    <t xml:space="preserve">ปวส.  3  อัตรา </t>
  </si>
  <si>
    <t xml:space="preserve"> - ปฏิบัติงานธุรการ</t>
  </si>
  <si>
    <t xml:space="preserve"> - ปฏิบัติงานช่างศิลป์</t>
  </si>
  <si>
    <t xml:space="preserve"> - ปฏิบัติงานสื่อสาร</t>
  </si>
  <si>
    <t xml:space="preserve"> - ปฏิบัติงานขับรถยนต์</t>
  </si>
  <si>
    <t xml:space="preserve"> - ปฏิบัติงานบำรุงรักษาอาคารสถานที่</t>
  </si>
  <si>
    <t xml:space="preserve"> - ปฏิบัติงานซัก อบ รีด</t>
  </si>
  <si>
    <t xml:space="preserve"> - ปฏิบัติงานพิทักษ์ป่า</t>
  </si>
  <si>
    <t xml:space="preserve"> - ปฏิบัติงานวิชาการเผยแพร่</t>
  </si>
  <si>
    <t>ระดับหน่วยงาน</t>
  </si>
  <si>
    <t>หน่วย : บาท</t>
  </si>
  <si>
    <t>1.1 ค่าตอบแทนใช้สอย และวัสดุ</t>
  </si>
  <si>
    <t>1.1.1  ค่าตอบแทน</t>
  </si>
  <si>
    <t>1.1.2  ค่าใช้สอย</t>
  </si>
  <si>
    <t>(1) ค่าเบี้ยเลี้ยง  ค่าเช่าที่พัก  และค่าพาหนะ</t>
  </si>
  <si>
    <t>(2)  ค่าซ่อมแซมยานพาหนะและขนส่ง</t>
  </si>
  <si>
    <t xml:space="preserve"> - รถขับเคลื่อน  4  ล้อ</t>
  </si>
  <si>
    <t xml:space="preserve"> - รถยนต์บรรทุกไม่เกิน  1  ตัน</t>
  </si>
  <si>
    <t>(3)  ค่าซ่อมแซมครุภัณฑ์</t>
  </si>
  <si>
    <t xml:space="preserve"> - เครื่องรับ-ส่งวิทยุ  VHF/FM 5 วัตต์</t>
  </si>
  <si>
    <t xml:space="preserve">    ชนิดติดตั้งประจำที่</t>
  </si>
  <si>
    <t xml:space="preserve">  - เครื่องตัดหญ้าแบบสะพายไหล่</t>
  </si>
  <si>
    <t xml:space="preserve">  - เครื่องกำเนิดไฟฟ้า</t>
  </si>
  <si>
    <t xml:space="preserve">  - เครื่องคอมพิวเตอร์สำหรับสำนักงาน</t>
  </si>
  <si>
    <t>(4)  ค่าซ่อมแซมสิ่งก่อสร้าง</t>
  </si>
  <si>
    <t>3X5,000  (เครื่อง/บาท)</t>
  </si>
  <si>
    <t>1.1.3  ค่าวัสดุ</t>
  </si>
  <si>
    <t>(1)  วัสดุสำนักงาน</t>
  </si>
  <si>
    <t xml:space="preserve">  -  ที่ทำการอุทยานฯ</t>
  </si>
  <si>
    <t xml:space="preserve">  -  หน่วยพิทักษ์อุทยานแห่งชาติ</t>
  </si>
  <si>
    <t xml:space="preserve">  -  รถยนต์บรรทุกไม่เกิน 1 ตัน</t>
  </si>
  <si>
    <t xml:space="preserve">       และขับเคลื่อน  4  ล้อ</t>
  </si>
  <si>
    <t xml:space="preserve">  -  เครื่องตัดหญ้า</t>
  </si>
  <si>
    <t xml:space="preserve">  -  เครื่องกำเนิดไฟฟ้า</t>
  </si>
  <si>
    <t>1.2  ค่าสาธารณูปโภค</t>
  </si>
  <si>
    <t>1.2.1  ค่าไฟฟ้า</t>
  </si>
  <si>
    <t>2.1  ค่าครุภัณฑ์</t>
  </si>
  <si>
    <t xml:space="preserve">       (1.1)  ครุภัณฑ์สำนักงาน</t>
  </si>
  <si>
    <t xml:space="preserve">       (1.2)  ครุภัณฑ์ยานพาหนะและขนส่ง</t>
  </si>
  <si>
    <t xml:space="preserve">แผนงานอนุรักษ์และบริหารจัดการทรัพยากรธรรมชาติ  ผลผลิตที่  1  พื้นที่ป่าอนุรักษ์ได้รับการบริหารจัดการ   กิจกรรมอนุรักษ์  ฟื้นฟู  และพัฒนาป่าไม้  </t>
  </si>
  <si>
    <t>2X20,000  (เครื่อง/บาท)</t>
  </si>
  <si>
    <t>10X12,000  (เครื่อง/บาท)</t>
  </si>
  <si>
    <t xml:space="preserve"> 2.2   ที่ดินและสิ่งก่อสร้าง</t>
  </si>
  <si>
    <t>1X132,600  (เสา/บาท)</t>
  </si>
  <si>
    <t>ใช้ประจำที่ทำการอุทยานแห่งชาติเขาปู่ - เขาย่า เนื่องจากปัจจุบันเป็นแบบชั่วคราว  การใช้งาน</t>
  </si>
  <si>
    <t xml:space="preserve"> - เครื่องรับ-ส่งวิทยุ  VHF/FM 35 วัตต์</t>
  </si>
  <si>
    <t>2X3,300  (เครื่อง/บาท)</t>
  </si>
  <si>
    <t xml:space="preserve"> (1)  ค่าอาหารทำการนอกเวลา</t>
  </si>
  <si>
    <t xml:space="preserve"> (2)  ค่าตอบแทนผู้ปฏิบัติงานให้ราชการ</t>
  </si>
  <si>
    <t>(5)  ค่าเช่าทรัพย์สิน</t>
  </si>
  <si>
    <t>(6)  ค่าจ้างเหมาบริการ</t>
  </si>
  <si>
    <t>(2)  วัสดุเชื้อเพลิงและหล่อลื่น</t>
  </si>
  <si>
    <t>(5)  วัสดุคอมพิวเตอร์</t>
  </si>
  <si>
    <t>(3)  วัสดุไฟฟ้าและวิทยุ</t>
  </si>
  <si>
    <t>(4)  วัสดุโฆษณาและเผยแพร่</t>
  </si>
  <si>
    <t>(6)  วัสดุก่อสร้าง</t>
  </si>
  <si>
    <t>(7)  วัสดุงานบ้านงานครัว</t>
  </si>
  <si>
    <t>(8)  วัสดุเวชภัณฑ์</t>
  </si>
  <si>
    <t>(9)  วัสดุสนามและการฝึก</t>
  </si>
  <si>
    <t>(10)  วัสดุการศึกษา</t>
  </si>
  <si>
    <t>(11)  วัสดุหนังสือ วารสารและตำรา</t>
  </si>
  <si>
    <t>(12)  วัสดุวิทยาศาสตร์และการแพทย์</t>
  </si>
  <si>
    <t>1.2.2  ค่าน้ำประปา</t>
  </si>
  <si>
    <t>1.2.3  ค่าโทรศัพท์</t>
  </si>
  <si>
    <t>1.2.4  ค่าบริการสื่อสารและโทรคมนาคม</t>
  </si>
  <si>
    <t xml:space="preserve"> (1)  ราคาต่อหน่วยต่ำกว่า 1 ล้านบาท</t>
  </si>
  <si>
    <t>(7)  ค่าใช้จ่ายในการสัมมนาและฝึกอบรม</t>
  </si>
  <si>
    <t>(8)  ค่ารับรองและพิธีการ</t>
  </si>
  <si>
    <t>(10)  ค่าโฆษณาและเผยแพร่</t>
  </si>
  <si>
    <t>(11)  ค่าใช้จ่ายในการรณรงค์</t>
  </si>
  <si>
    <t xml:space="preserve"> (2)  ราคาต่อหน่วยตั้งแต่  1 ล้านบาทขึ้นไป</t>
  </si>
  <si>
    <t xml:space="preserve">       (1.3)  ครุภัณฑ์คอมพิวเตอร์</t>
  </si>
  <si>
    <t xml:space="preserve">       (1.4)  ครุภัณฑ์งานบ้านงานครัว</t>
  </si>
  <si>
    <t xml:space="preserve">       (1.5)  ครุภัณฑ์โฆษณาและเผยแพร่</t>
  </si>
  <si>
    <t xml:space="preserve">       (1.6)  ครุภัณฑ์ก่อสร้าง</t>
  </si>
  <si>
    <t xml:space="preserve">       (1.7)  ครุภัณฑ์เกษตร</t>
  </si>
  <si>
    <t xml:space="preserve">       (1.8)  ครุภัณฑ์ไฟฟ้าและวิทยุ</t>
  </si>
  <si>
    <t xml:space="preserve">       (1.9)  ครุภัณฑ์สำรวจ</t>
  </si>
  <si>
    <t xml:space="preserve">       (1.10)  ครุภัณฑ์อาวุธ</t>
  </si>
  <si>
    <t xml:space="preserve">       (1.11)  ครุภัณฑ์วิทยาศาสตร์</t>
  </si>
  <si>
    <t>(2)  ราคาต่อหน่วยตั้งแต่   10  ล้านบาทขึ้นไป</t>
  </si>
  <si>
    <t>(1)  ราคาต่อหน่วยต่ำกว่า  10  ล้านบาท</t>
  </si>
  <si>
    <t xml:space="preserve">       (1.1)  ค่าที่ดิน</t>
  </si>
  <si>
    <t xml:space="preserve">       (1.2)  ค่าก่อสร้างอาคารที่พักอาศัยและสิ่งก่อสร้าง</t>
  </si>
  <si>
    <t xml:space="preserve">                ประกอบ</t>
  </si>
  <si>
    <t xml:space="preserve">       (1.3)  ค่าปรับปรุงอาคารก่อสร้างที่พักอาศัยและ</t>
  </si>
  <si>
    <t xml:space="preserve">                สิ่งก่อสร้างประกอบ</t>
  </si>
  <si>
    <t xml:space="preserve">       (1.4)  ค่าก่อสร้างอาคารที่ทำการและสิ่งก่อสร้าง</t>
  </si>
  <si>
    <t xml:space="preserve">       (1.5)  ค่าปรับปรุงอาคารที่ทำการและสิ่งก่อสร้าง</t>
  </si>
  <si>
    <t xml:space="preserve">       (1.6)  ค่าก่อสร้างระบบสาธารณูปโภค</t>
  </si>
  <si>
    <t xml:space="preserve">       (1.7)  ค่าปรับปรุงระบบสาธารณูปโภค</t>
  </si>
  <si>
    <t xml:space="preserve">       (1.8)  ค่าก่อสร้างแหล่งน้ำ</t>
  </si>
  <si>
    <t xml:space="preserve">       (1.9)  ค่าปรับปรุงแหล่งน้ำ</t>
  </si>
  <si>
    <t xml:space="preserve">       (1.10)  ค่าก่อสร้างทางและสะพาน</t>
  </si>
  <si>
    <t xml:space="preserve">       (1.11)  ค่าปรับปรุงทางและสะพาน</t>
  </si>
  <si>
    <t xml:space="preserve">       (1.12)  ค่าบำรุงรักษาทางและสะพาน</t>
  </si>
  <si>
    <t xml:space="preserve">       (1.13)  ค่าก่อสร้างอื่น</t>
  </si>
  <si>
    <t>3.  งบเงินอุดหนุน</t>
  </si>
  <si>
    <t>3.1 เงินอุดหนุนทั่วไป</t>
  </si>
  <si>
    <t>3.2  เงินอุดหนุนเฉพาะกิจ</t>
  </si>
  <si>
    <t>1)  เงินอุดหนุนเฉพาะกิจ</t>
  </si>
  <si>
    <t>1)  เงินอุดหนุนทั่วไป</t>
  </si>
  <si>
    <t>4.  งบรายจ่ายอื่น</t>
  </si>
  <si>
    <t>4X62,900  (คัน/บาท)</t>
  </si>
  <si>
    <t xml:space="preserve">  -  รถจักรยานยนต์</t>
  </si>
  <si>
    <t>1X15,000X12  (อัตรา/บาท/เดือน)</t>
  </si>
  <si>
    <t xml:space="preserve"> - ปฏิบัติงานวิชาการป่าไม้</t>
  </si>
  <si>
    <t>2X15,000X12  (อัตรา/บาท/เดือน)</t>
  </si>
  <si>
    <t>1X13,000X12  (อัตรา/บาท/เดือน)</t>
  </si>
  <si>
    <t>2X11,000X12  (อัตรา/บาท/เดือน)</t>
  </si>
  <si>
    <t xml:space="preserve"> - ปฏิบัติงานนันทนาการและสื่อความหมาย</t>
  </si>
  <si>
    <t>2X13,000X12  (อัตรา/บาท/เดือน)</t>
  </si>
  <si>
    <t xml:space="preserve"> - ปฏิบัติงานคอมพิวเตอร์</t>
  </si>
  <si>
    <t>3X22,000  (เครื่อง/บาท)</t>
  </si>
  <si>
    <t>5X22,000  (เครื่อง/บาท)</t>
  </si>
  <si>
    <t>4X10,300  (คัน/บาท)</t>
  </si>
  <si>
    <t>1X5,000X12  (หน่วย/บาท/เดือน)</t>
  </si>
  <si>
    <t>1X7,500X12  (หน่วย/บาท/เดือน)</t>
  </si>
  <si>
    <t>9X1,000X12  (หน่วย/บาท/เดือน)</t>
  </si>
  <si>
    <t>1X2,000X12  (หน่วย/บาท/เดือน)</t>
  </si>
  <si>
    <t>8,000X12   (บาท/เดือน)</t>
  </si>
  <si>
    <t>2,000X12   (บาท/เดือน)</t>
  </si>
  <si>
    <t>5X5,000  (กล้อง/บาท)</t>
  </si>
  <si>
    <t>5X35,000  (กระบอก/บาท)</t>
  </si>
  <si>
    <t xml:space="preserve"> - ปฏิบัติงานวิศวกรโยธา </t>
  </si>
  <si>
    <t>1X1,000X12  (หน่วย/บาท/เดือน)</t>
  </si>
  <si>
    <t>9X300X12  (หน่วย/บาท/เดือน)</t>
  </si>
  <si>
    <t>1X1,200X12  (หน่วย/บาท/เดือน)</t>
  </si>
  <si>
    <t>8X800X12   (หน่วย/บาท/เดือน)</t>
  </si>
  <si>
    <t xml:space="preserve">  -  หน่วยพิทักษ์ฯ</t>
  </si>
  <si>
    <t>1X500X12   (หน่วย/บาท/เดือน)</t>
  </si>
  <si>
    <t>ปี 2557</t>
  </si>
  <si>
    <t>หน่วยปฏิบัติงานอุทยานแห่งชาติเขาปู่ - เขาย่า</t>
  </si>
  <si>
    <t>8X83,200  (คัน/บาท)</t>
  </si>
  <si>
    <t>12X39,700  (คัน/บาท)</t>
  </si>
  <si>
    <t>6X5,700  (คัน/บาท)</t>
  </si>
  <si>
    <t>15X2,200  (เครื่อง/บาท)</t>
  </si>
  <si>
    <t xml:space="preserve"> - เครื่องรับ-ส่งวิทยุ  VHF/FM 25 วัตต์</t>
  </si>
  <si>
    <t xml:space="preserve"> - เครื่องรับ-ส่งวิทยุ  VHF/FM 40 วัตต์</t>
  </si>
  <si>
    <t xml:space="preserve"> - เครื่องมือหาค่าพิกัดด้วยสัญญาณดาวเทียม (GPS)</t>
  </si>
  <si>
    <t>8X3,000  (เครื่อง/บาท)</t>
  </si>
  <si>
    <t>8X2,000  (เครื่อง/บาท)</t>
  </si>
  <si>
    <t>5X2,500  (เครื่อง/บาท)</t>
  </si>
  <si>
    <t xml:space="preserve"> - เครื่องสูบน้ำเครื่องยนต์ดีเซล สูบน้ำได้ 450ลิตร/นาที</t>
  </si>
  <si>
    <t xml:space="preserve"> - กล้องถ่ายภาพนิ่ง ระบบดิจิตอล ความละเอียด</t>
  </si>
  <si>
    <t xml:space="preserve">   ไม่น้อยกว่า 12  ล้านพิกเซล</t>
  </si>
  <si>
    <t>2X2,200 (เครื่อง/บาท)</t>
  </si>
  <si>
    <t>(9)  ค่าภาษีและค่าธรรมเนียม</t>
  </si>
  <si>
    <t>47X9,000X12  (อัตรา/บาท/เดือน)</t>
  </si>
  <si>
    <t>47  อัตรา</t>
  </si>
  <si>
    <t>8X5,000 (เครื่อง/บาท)</t>
  </si>
  <si>
    <t>5X4,500 (เครื่อง/บาท)</t>
  </si>
  <si>
    <t>14X15,000  (คัน/บาท)</t>
  </si>
  <si>
    <t>1X20,000X12   (หน่วย/บาท/เดือน)</t>
  </si>
  <si>
    <t>2X2,000  (เครื่อง/บาท)</t>
  </si>
  <si>
    <t>9X2,000  (เครื่อง/บาท)</t>
  </si>
  <si>
    <t>3X11,000X12  (อัตรา/บาท/เดือน)</t>
  </si>
  <si>
    <t>ปวช.  7 อัตรา</t>
  </si>
  <si>
    <t>น้อยกว่าหรือเท่ากับมัธยมศึกษาปีที่ 6         11  อัตรา</t>
  </si>
  <si>
    <t xml:space="preserve">      แบบมีช่องว่าง  ด้านหลังคนขับ  (CAB) </t>
  </si>
  <si>
    <t xml:space="preserve">       </t>
  </si>
  <si>
    <t>คำของบประมาณรายจ่ายประจำปีงบประมาณ  พ.ศ. 2558</t>
  </si>
  <si>
    <t>แบบคำขอ อส.58(1)</t>
  </si>
  <si>
    <t>1.1.3  ค่าจ้างเอกชนดำเนินงาน  (รักษางานเดิม)</t>
  </si>
  <si>
    <t>(12)  ค่าบำรุงและซ่อมแซมระบบโปรแกรม</t>
  </si>
  <si>
    <t>(13)  ค่าซ่อมแซมบำรุงรักษาทรัพย์สิน</t>
  </si>
  <si>
    <t>(14)  ค่าประชุมสัมมนาเชิงปฏิบัติการ</t>
  </si>
  <si>
    <t>(15)  เงินสมทบทุนประกันสังคม</t>
  </si>
  <si>
    <t>(13)  วัสดคอมพิวเตอร์</t>
  </si>
  <si>
    <t>(14)  วัสดุสำรวจ</t>
  </si>
  <si>
    <t>(15)  วัสดุแผนที่และภาพถ่ายทางอากาศ</t>
  </si>
  <si>
    <t>(16)  วัสดุการเกษตร</t>
  </si>
  <si>
    <t>(17)  วัสดุยานพาหนะและขนส่ง</t>
  </si>
  <si>
    <t>3X821,000 (คันXบาท)</t>
  </si>
  <si>
    <t>ปี 2558</t>
  </si>
  <si>
    <t xml:space="preserve">ระดับส่วน    </t>
  </si>
  <si>
    <t>แผนงาน           1           2           3           4</t>
  </si>
  <si>
    <t xml:space="preserve">แบบคำขอ อส.58(2)    </t>
  </si>
  <si>
    <t>ผลผลิต            1           2           3            4</t>
  </si>
  <si>
    <t>โครงการ..................................</t>
  </si>
  <si>
    <t xml:space="preserve">           งบรายจ่าย</t>
  </si>
  <si>
    <t>งบดำเนินงาน</t>
  </si>
  <si>
    <t>งบลงทุน</t>
  </si>
  <si>
    <t>หน่วยปฏิบัติ….</t>
  </si>
  <si>
    <t>ค่า</t>
  </si>
  <si>
    <t>เป้าหมาย</t>
  </si>
  <si>
    <t>ค่าตอบแทน</t>
  </si>
  <si>
    <t>ค่าใช้สอย</t>
  </si>
  <si>
    <t>ค่าจ้างเอกชน</t>
  </si>
  <si>
    <t>ค่าวัสดุ</t>
  </si>
  <si>
    <t>ที่ดินและ</t>
  </si>
  <si>
    <t>งบเงิน</t>
  </si>
  <si>
    <t>งบรายจ่าย</t>
  </si>
  <si>
    <t>ตอบแทน</t>
  </si>
  <si>
    <t>หน่วยนับ</t>
  </si>
  <si>
    <t>ดำเนินงาน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</si>
  <si>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</si>
  <si>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</si>
  <si>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</si>
  <si>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</si>
  <si>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</si>
  <si>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>ส่วนอุทยานแห่งชาติ</t>
  </si>
  <si>
    <t>สำนัก/กอง สำนักบริหารพื้นทีอนุรักษ์ที่ 6</t>
  </si>
  <si>
    <t xml:space="preserve">ระดับ สบอ. </t>
  </si>
  <si>
    <t xml:space="preserve">หน่วย : บาท  </t>
  </si>
  <si>
    <t>แผนงาน-</t>
  </si>
  <si>
    <t>ค่าจ้าง</t>
  </si>
  <si>
    <t>กิจกรรมงาน/โครงการ</t>
  </si>
  <si>
    <t>เอกชน</t>
  </si>
  <si>
    <t xml:space="preserve">1. แผนงานอนุรักษ์และบริหารจัดการทรัพยากรธรรมชาติ  </t>
  </si>
  <si>
    <t xml:space="preserve"> (ผล1 + ผล2 + ผล3 + ผล4 + โครงการ 2)</t>
  </si>
  <si>
    <t>ผลผลิตที่ 1  พื้นที่ป่าอนุรักษ์ได้รับการบริหารจัดการ ( 1.1 + 1.3)</t>
  </si>
  <si>
    <t xml:space="preserve">1.1  กิจกรรมอนุรักษ์ ฟื้นฟู และพัฒนาป่าไม้  </t>
  </si>
  <si>
    <t xml:space="preserve"> - กิจกรรมงานอุทยานแห่งชาติ</t>
  </si>
  <si>
    <t>งบประมาณ ประจำปี  พ.ศ.  2558</t>
  </si>
  <si>
    <t>กรมอุทยานแห่งชาติ สัตว์ป่าและพันธุ์พืช</t>
  </si>
  <si>
    <t>แผนงาน - งาน / โครงการ</t>
  </si>
  <si>
    <t>มติประชุม</t>
  </si>
  <si>
    <t>1. แผนงานรองรับการเข้าสู่ประชาคมอาเซียน</t>
  </si>
  <si>
    <t>โครงการที่ 1 โครงการจัดการพื้นที่คุ้มครองที่เป็นมรดกโลก</t>
  </si>
  <si>
    <t>มรดกแห่งอาเซียนและพื้นที่คุ้มครองข้ามพรมแดนระหว่างประเทศ</t>
  </si>
  <si>
    <t>ให้เป็นไปตามมาตรฐาน</t>
  </si>
  <si>
    <t>โครงการที่ 2  โครงการแก้ไขปัญหาไฟป่าและหมอกควัน</t>
  </si>
  <si>
    <t>2. แผนงานป้องกันและลดผลกระทบจากการเปลี่ยนแปลงสภาวะ</t>
  </si>
  <si>
    <t>ภูมิอากาศ</t>
  </si>
  <si>
    <t>โครงการที่ 1 โครงการลดการปล่อยก๊าซเรือนกระจกในภาค</t>
  </si>
  <si>
    <t>ป่าไม้ โดยสร้างแรงจูงใจและกระบวนการมีส่วนร่วม</t>
  </si>
  <si>
    <t>โครงการที่ 2 โครงการอนุรักษ์และพื้นฟูทรัพยากร</t>
  </si>
  <si>
    <t>อุทยานแห่งชาติทางทะเล</t>
  </si>
  <si>
    <t>3. แผนงานอนุรักษ์และจัดการทรัพยากรธรรมชาติ</t>
  </si>
  <si>
    <t>ผลผลิตที่ 1  พื้นที่ป่าอนุรักษ์ได้รับการบริหารจัดการ</t>
  </si>
  <si>
    <t>1.1  กิจกรรมอนุรักษ์ ฟื้นฟู และพัฒนาป่าไม้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</si>
  <si>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</si>
  <si>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</si>
  <si>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</si>
  <si>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</si>
  <si>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</si>
  <si>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>ปรับลด</t>
  </si>
  <si>
    <t xml:space="preserve"> - กิจกรรมโครงการพัฒนาระบบคอมพิวเตอร์</t>
  </si>
  <si>
    <t>สผส.พิจารณา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</si>
  <si>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</si>
  <si>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</si>
  <si>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</si>
  <si>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>ปรับลดลงครึ่งหนึ่ง</t>
  </si>
  <si>
    <t xml:space="preserve"> - กิจกรรมโครงการอนุรักษ์ทรัพยากรป่าไม้และสัตว์ป่ารอยต่อ</t>
  </si>
  <si>
    <t>เท่ากับปี 52</t>
  </si>
  <si>
    <t xml:space="preserve">   5 จังหวัด (ภาคตะวันออก)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</si>
  <si>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</si>
  <si>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</si>
  <si>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>ให้เพิ่มเพียง 5 ลบ.</t>
  </si>
  <si>
    <t xml:space="preserve"> - กิจกรรมงานจัดการลุ่มน้ำ</t>
  </si>
  <si>
    <t>ปรับลดลง 10 ลบ.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</si>
  <si>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</si>
  <si>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</si>
  <si>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</si>
  <si>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>สฟพ.พิจารณา</t>
  </si>
  <si>
    <t xml:space="preserve"> - กิจกรรมงานพัฒนาป่าไม้อันเนื่องมาจากพระราชดำริ</t>
  </si>
  <si>
    <t>ปรับลดลง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</si>
  <si>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</si>
  <si>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</si>
  <si>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>ให้เพิ่มเพียง 3 ลบ.</t>
  </si>
  <si>
    <t xml:space="preserve"> - กิจกรรมโครงการหมู่บ้านพิทักษ์ป่ารักษาสิ่งแวดล้อม</t>
  </si>
  <si>
    <t>ให้เพิ่ม 2 ลบ.</t>
  </si>
  <si>
    <t xml:space="preserve"> - กิจกรรมพัฒนา 3 จังหวัดชายแดนภาคใต้</t>
  </si>
  <si>
    <t>ให้ตั้ง 15 ลบ.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</si>
  <si>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</si>
  <si>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</si>
  <si>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>สฟพ.ร่วมกับโครงการทรัพย์ฯ</t>
  </si>
  <si>
    <t xml:space="preserve"> - กิจกรรมงานบริการวิศวกรรมป่าไม้</t>
  </si>
  <si>
    <t>ปรับลด 7%</t>
  </si>
  <si>
    <t xml:space="preserve"> - กิจกรรมบริหารจัดการความหลากหลายทางชีวภาพ</t>
  </si>
  <si>
    <t xml:space="preserve"> - กิจกรรมโครงการประชาคมเศรษฐกิจพอเพียงในพื้นที่ป่าไม้</t>
  </si>
  <si>
    <t xml:space="preserve"> - กิจกรรมยุทธการแก้ไขปัญหาวิกฤตป่าไม้ของชาติ</t>
  </si>
  <si>
    <t xml:space="preserve"> - กิจกรรมแก้ไขปัญหาไฟป่าและหมอกควันในพื้นที่ 9 จว.ภาคเหนือ</t>
  </si>
  <si>
    <t xml:space="preserve"> - กิจกรรมงานจัดการแนวเชื่อมต่อผืนป่า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</si>
  <si>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</si>
  <si>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กิจกรรมงานเพาะพันธุ์และปล่อยสัตว์ป่าคืนสู่ธรรมชาติ</t>
  </si>
  <si>
    <t xml:space="preserve"> - กิจกรรมโครงการพุทธอุทยานในพื้นที่ป่าอนุรักษ์</t>
  </si>
  <si>
    <t xml:space="preserve"> - กิจกรรมงานเครือข่ายการป้องกันและปราบปรามการค้า</t>
  </si>
  <si>
    <t>สัตว์ป่าที่ผิดกฎหมายในภูมิภาคเอเซียน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</si>
  <si>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</si>
  <si>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</si>
  <si>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</si>
  <si>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</t>
  </si>
  <si>
    <t>สร้างผลกระทบต่อราษฎรนอกพื้นที่อนุรักษ์สัตว์ป่า</t>
  </si>
  <si>
    <t xml:space="preserve"> - กิจกรรมโครงการพัฒนาและปรับปรุงแหล่งเรียนรู้เขาพลายดำ</t>
  </si>
  <si>
    <t xml:space="preserve"> - กิจกรรมงานอนุรักษ์ฟื้นฟูทรัพยากรป่าไม้และสัตว์ป่า</t>
  </si>
  <si>
    <t>ในเขตพระราชฐาน</t>
  </si>
  <si>
    <t>1.2  กิจกรรมสำรวจจัดทำแผนที่การครอบครองที่ดิน</t>
  </si>
  <si>
    <t>สฟอ.พิจารณา</t>
  </si>
  <si>
    <t xml:space="preserve">       ในพื้นที่ป่าอนุรักษ์โดยใช้เทคโนโลยีสำรวจจากระยะไกล</t>
  </si>
  <si>
    <t>1.3 กิจกรรมฟื้นฟูพื้นที่ป่าเพื่ออนุรักษ์ดินและน้ำ</t>
  </si>
  <si>
    <t>ผลผลิตที่ 2  แหล่งท่องเที่ยวในพื้นที่ป่าอนุรักษ์</t>
  </si>
  <si>
    <t xml:space="preserve"> -  กิจกรรมท่องเที่ยวเชิงอนุรักษ์</t>
  </si>
  <si>
    <t xml:space="preserve"> - กิจกรรมเพิ่มศักยภาพการท่องเที่ยวเชิงอนุรักษ์ในอุทยานแห่งชาติ</t>
  </si>
  <si>
    <t xml:space="preserve"> - กิจกรรมขับเคลื่อนนโยบายการท่องเที่ยว 2 ล้านล้านบาท</t>
  </si>
  <si>
    <t>ผลผลิตที่ 3  ฐานข้อมูลพื้นที่ป่าอนุรักษ์</t>
  </si>
  <si>
    <t xml:space="preserve"> - กิจกรรมจัดทำฐานข้อมูล</t>
  </si>
  <si>
    <t xml:space="preserve"> - กิจกรรมพัฒนาภูมิสารสนเทศแห่งชาติ</t>
  </si>
  <si>
    <t>ผลผลิตที่ 4  องค์ความรู้ด้านการอนุรักษ์ป่าไม้และสัตว์ป่า</t>
  </si>
  <si>
    <t>1. กิจกรรมวิจัยด้านป่าไม้และสัตว์ป่า</t>
  </si>
  <si>
    <t xml:space="preserve"> -  กิจกรรมงานวิจัยด้านป่าไม้</t>
  </si>
  <si>
    <t xml:space="preserve"> -  กิจกรรมงานพฤกษศาสตร์ป่าไม้</t>
  </si>
  <si>
    <t xml:space="preserve"> -  กิจกรรมยุทธศาสตร์งานด้านการวิจัย</t>
  </si>
  <si>
    <t xml:space="preserve"> -  กิจกรรมโครงการพรรณพฤกษชาติประเทศไทย</t>
  </si>
  <si>
    <t xml:space="preserve"> - แรด์พัลส์  (REDD Plus)</t>
  </si>
  <si>
    <t>โครงการที่ 1. โครงการอนุรักษ์ทรัพยากรป่าไม้แบบมีส่วนร่วม</t>
  </si>
  <si>
    <t>จากทุกภาคส่วน</t>
  </si>
  <si>
    <t>4. แผนงานจัดการภัยพิบัติ</t>
  </si>
  <si>
    <t>โครงการที่ 1 โครงการศูนย์ข้อมูลติดตามการเปลี่ยนแปลงพื้นที่ป่า</t>
  </si>
  <si>
    <t xml:space="preserve">   และเตือนภัยพิบัติในพื้นที่ป่าอนุรักษ์</t>
  </si>
  <si>
    <t>แบบ คำขอ อส.58(3)</t>
  </si>
  <si>
    <t>แบบ คำขอ อส.58(4)</t>
  </si>
  <si>
    <t>คำของบประมาณรายจ่ายประจำปีงบประมาณ พ.ศ. 2558</t>
  </si>
  <si>
    <t xml:space="preserve">                                                                         สำนัก/กอง สำนักบริหารพื้นทีอนุรักษ์ที่ 6                                                                                        </t>
  </si>
  <si>
    <t xml:space="preserve">                                                                     คำของบประมาณรายจ่ายประจำปีงปบระมาณ พ.ศ. 2558                                                                                    </t>
  </si>
  <si>
    <t>77  อัตรา</t>
  </si>
  <si>
    <t>ไม่น้อยกว่า 10  ล้านพิกเซล</t>
  </si>
  <si>
    <t>ชนิดมือถือ 5  วัตต์</t>
  </si>
  <si>
    <t>ค่าเบี้ยเลี้ยง</t>
  </si>
  <si>
    <t>4x12x800  (คน/วัน/บาท)</t>
  </si>
  <si>
    <t>ปริญญาตรี   9  อัตรา</t>
  </si>
  <si>
    <t>ไม่มีประสิทธิภาพเท่าที่ควร  (ต้องมีแบบแปลนในการก่อสร้าง พร้อมแนบรายละเอียด ปร 4 ปร5 )</t>
  </si>
  <si>
    <t>จัดซื้อ กล้องถ่ายภาพนิ่งระบบดิจิตอล 5 กล้อง จัดหาเพิ่มเติมเพื่อเสริมประสิทธิภาพในการดำเนินงาน</t>
  </si>
  <si>
    <t>จัดซื้อ เครื่องรับส่งวิทยุ ระบบ VHF/FM  จัดหาเพิ่มเติมเพื่อเสริมประสิทธิภาพในการดำเนินงาน</t>
  </si>
  <si>
    <t>ค่าที่พัก</t>
  </si>
  <si>
    <t>ซ่อมปกติ</t>
  </si>
  <si>
    <t xml:space="preserve">    - หน่วยพิทักษ์ฯ</t>
  </si>
  <si>
    <t>4X11,000  (หลัง/บาท)</t>
  </si>
  <si>
    <t>1X11,000  (หลัง/บาท)</t>
  </si>
  <si>
    <t xml:space="preserve">(ทดแทนคันหมายเลขทะเบียน พ 3642 สงขลา ทะเบียนครุภัณฑ์ ปม.1-14-41  จัดซื้อปีงบประมาณ  2537) </t>
  </si>
  <si>
    <t>(ทดแทนคันหมายเลขทะเบียน  บก 7105  พัทลุง  ทะเบียนครุภัณฑ์ ปม.1-15-41  จัดซื้อปีงบประมาณ  2535 )</t>
  </si>
  <si>
    <t xml:space="preserve">(ทดแทนคันหมายเลขทะเบียน  บ 7030  พัทลุง ทะเบียนครุภัณฑ์ ปม.1-17-41   จัดซื้อปีงบประมาณ  2539) </t>
  </si>
  <si>
    <t xml:space="preserve"> 1)  รถบรรทุกขนาด 1 ตัน ขับเคลื่อน 4 ล้อ (ดีเซล)</t>
  </si>
  <si>
    <t>1) กล้องถ่ายภาพนิ่งระบบดิจิตอล  ความละเอียด</t>
  </si>
  <si>
    <t>1) เครื่องรับส่งวิทยุ ระบบ VHF/FM</t>
  </si>
  <si>
    <t>1) เครื่องมือตรวจหาค่าพิกัดด้วยสัญญาณดาวเทียม (GPS)</t>
  </si>
  <si>
    <t>1)  ปืนลูกซอง พร้อมอุปกรณ์</t>
  </si>
  <si>
    <t xml:space="preserve"> ที่ทำการอุทยานแห่งชาติ</t>
  </si>
  <si>
    <t>หน่วยพิทักษ์อุทยานแห่งชาติ</t>
  </si>
  <si>
    <t>30X120X240  (คน/วัน/บาท)</t>
  </si>
  <si>
    <t>80X120X240  (คน/วัน/บาท)</t>
  </si>
  <si>
    <t>2X9,000X12  (อัตรา/บาท/เดือน)</t>
  </si>
  <si>
    <t>7X9,000X12  (อัตรา/บาท/เดือน)</t>
  </si>
  <si>
    <t xml:space="preserve">        1.1) เสาอากาศวิทยุ 1 เสา โครงสร้างเหล็กรูปสามเหลี่ยม</t>
  </si>
  <si>
    <t xml:space="preserve">        1.2)  ปลูกป่าหวาย 50 ไร่</t>
  </si>
  <si>
    <t xml:space="preserve">        1.3)   แนวกันไฟ 20 กม.</t>
  </si>
  <si>
    <t>(ไร่ละ 3,500 บาท x50 ไร่)</t>
  </si>
  <si>
    <t>(กิโลเมตร 5,140 บาท x50 กม.)</t>
  </si>
  <si>
    <t>- ส่วนอุทยานแห่งชาติ  (สงขลา)</t>
  </si>
  <si>
    <t>- อุทยานแห่งชาติเขาน้ำค้าง จ.สงขลา</t>
  </si>
  <si>
    <t>- อุทยานแห่งชาติสันกาลาคีรี (เตรียมการ)  จ.สงขลา</t>
  </si>
  <si>
    <t>- วนอุทยานควนเขาวัง จ.สงขลา</t>
  </si>
  <si>
    <t>- อุทยานแห่งชาติเขาปู่-เขาย่า  จ.พัทลุง</t>
  </si>
  <si>
    <t>- วนอุทยานเมืองเก่าชัยบุรี  จ.พัทลุง</t>
  </si>
  <si>
    <t xml:space="preserve"> - หน่วยปฏิบัติงานอุทยานแห่งชาติเขาปู่ - เขาย่า</t>
  </si>
  <si>
    <t xml:space="preserve">ระดับหน่วยงาน   </t>
  </si>
  <si>
    <t xml:space="preserve">แบบคำขอ อส.58 (6)   </t>
  </si>
  <si>
    <t>แบบฟอร์ม</t>
  </si>
  <si>
    <t>ข้อมูลค่าที่ดิน ประกอบการจัดทำคำของบประมาณปี พ.ศ. 2558</t>
  </si>
  <si>
    <t xml:space="preserve"> 1. หน่วยงาน</t>
  </si>
  <si>
    <t xml:space="preserve"> 2. งบประมาณ งาน/โครงการ</t>
  </si>
  <si>
    <t xml:space="preserve"> 3.</t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</si>
  <si>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อายุสวนเดิม 2-6 ปี (พ.ศ. 2553 - 2557)  </t>
    </r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</si>
  <si>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 xml:space="preserve">อายุสวนเดิม 7-10 ปี (พ.ศ. 2549 - 2552)      </t>
    </r>
  </si>
  <si>
    <r>
      <rPr>
        <sz val="14"/>
        <color indexed="8"/>
        <rFont val="Wingdings 2"/>
        <family val="1"/>
      </rPr>
      <t>£</t>
    </r>
    <r>
      <rPr>
        <b/>
        <sz val="14"/>
        <color indexed="8"/>
        <rFont val="TH SarabunPSK"/>
        <family val="2"/>
      </rPr>
      <t xml:space="preserve"> อายุเกิน 10 ปี ขึ้นไป (ตั้งแต่เริ่ม - พ.ศ. 2551) </t>
    </r>
  </si>
  <si>
    <r>
      <rPr>
        <sz val="14"/>
        <color indexed="8"/>
        <rFont val="Wingdings 2"/>
        <family val="1"/>
      </rPr>
      <t>£</t>
    </r>
    <r>
      <rPr>
        <sz val="15.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แนวกันไฟ</t>
    </r>
  </si>
  <si>
    <r>
      <t xml:space="preserve">   </t>
    </r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  </t>
    </r>
    <r>
      <rPr>
        <b/>
        <sz val="14"/>
        <color indexed="8"/>
        <rFont val="TH SarabunPSK"/>
        <family val="2"/>
      </rPr>
      <t>ปลูกใหม่</t>
    </r>
  </si>
  <si>
    <t xml:space="preserve"> 4. กิจกรรม </t>
  </si>
  <si>
    <r>
      <rPr>
        <sz val="14"/>
        <rFont val="Wingdings 2"/>
        <family val="1"/>
      </rPr>
      <t xml:space="preserve"> £</t>
    </r>
    <r>
      <rPr>
        <sz val="14"/>
        <rFont val="TH SarabunPSK"/>
        <family val="2"/>
      </rPr>
      <t xml:space="preserve"> ปลูกป่าทั่วไป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ปลูกป่าหวาย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ปลูกป่า 3 อย่าง ประโยชน์ 4 อย่าง</t>
    </r>
  </si>
  <si>
    <r>
      <rPr>
        <sz val="14"/>
        <rFont val="TH SarabunPSK"/>
        <family val="2"/>
      </rPr>
      <t xml:space="preserve">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ปลูกไม้ใช้สอย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ปรับปรุงระบบนิเวศต้นน้ำ 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แนวกันไฟ      </t>
    </r>
    <r>
      <rPr>
        <sz val="14"/>
        <rFont val="Wingdings 2"/>
        <family val="1"/>
      </rPr>
      <t>£</t>
    </r>
    <r>
      <rPr>
        <sz val="14"/>
        <rFont val="TH SarabunPSK"/>
        <family val="2"/>
      </rPr>
      <t xml:space="preserve"> อื่นๆ ระบุ......</t>
    </r>
  </si>
  <si>
    <t>ที่</t>
  </si>
  <si>
    <t>ชื่อหน่วย</t>
  </si>
  <si>
    <t>ปีเริ่มดำเนินการ</t>
  </si>
  <si>
    <t>แปลงที่/แนวเส้นที่</t>
  </si>
  <si>
    <t>ปริมาณงาน  ไร่ / กิโลเมตร</t>
  </si>
  <si>
    <t>E</t>
  </si>
  <si>
    <t>N</t>
  </si>
  <si>
    <t>zone</t>
  </si>
  <si>
    <t>หมู่บ้าน</t>
  </si>
  <si>
    <t>ตำบล</t>
  </si>
  <si>
    <t>อำเภอ</t>
  </si>
  <si>
    <t>จังหวัด</t>
  </si>
  <si>
    <t>รวมทั้งหมด</t>
  </si>
  <si>
    <t>หมายเหตุ</t>
  </si>
  <si>
    <t xml:space="preserve"> - ระบุตำแหน่งพิกัดบริเวณกลาง พื้นที่ดำเนินงานหรือหลักเขตแรกของแปลงป่าปลูก หรือ จุดเริ่มแรกของแนวกันไฟ</t>
  </si>
  <si>
    <t xml:space="preserve"> - กิจกรรมปลูกป่า หน่วยนับ = ไร่</t>
  </si>
  <si>
    <t xml:space="preserve"> - กิจกรรมแนวกันไฟ = กม.</t>
  </si>
  <si>
    <t xml:space="preserve"> - กิจกรรมปลูกป่าที่มีการปลูก จำนวน 200 ต้นต่อไร่ ทุกรายการ ให้ระบุในช่องปลูกป่าทั่วไป</t>
  </si>
  <si>
    <t xml:space="preserve"> - กิจกรรมตามข้อ 4  กิจกรรมและ 1 แผ่น</t>
  </si>
  <si>
    <t xml:space="preserve">-ค่าอาหารทำการนอกเวลาสำหรับ 3 คน 30 วันๆละ 2 ชม.ๆละ 50 บาท (3x30x2x50)   </t>
  </si>
  <si>
    <t>หน่วย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</si>
</sst>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#,##0_ ;\-#,##0\ "/>
    <numFmt numFmtId="183" formatCode="_-* #,##0.000_-;\-* #,##0.000_-;_-* &quot;-&quot;??_-;_-@_-"/>
    <numFmt numFmtId="184" formatCode="[$-409]dddd\,\ mmmm\ dd\,\ yyyy"/>
    <numFmt numFmtId="185" formatCode="[$-409]h:mm:ss\ AM/PM"/>
  </numFmts>
  <fonts count="80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AngsanaUPC"/>
      <family val="1"/>
    </font>
    <font>
      <sz val="14"/>
      <name val="Cordia New"/>
      <family val="2"/>
    </font>
    <font>
      <b/>
      <sz val="18"/>
      <name val="TH SarabunPSK"/>
      <family val="2"/>
    </font>
    <font>
      <b/>
      <sz val="16"/>
      <name val="AngsanaUPC"/>
      <family val="1"/>
    </font>
    <font>
      <sz val="14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6"/>
      <name val="AngsanaUPC"/>
      <family val="1"/>
    </font>
    <font>
      <sz val="12"/>
      <name val="AngsanaUPC"/>
      <family val="1"/>
    </font>
    <font>
      <sz val="16"/>
      <color indexed="11"/>
      <name val="TH SarabunPSK"/>
      <family val="2"/>
    </font>
    <font>
      <sz val="16"/>
      <color indexed="60"/>
      <name val="TH SarabunPSK"/>
      <family val="2"/>
    </font>
    <font>
      <sz val="16"/>
      <color indexed="12"/>
      <name val="TH SarabunPSK"/>
      <family val="2"/>
    </font>
    <font>
      <sz val="16"/>
      <color indexed="14"/>
      <name val="TH SarabunPSK"/>
      <family val="2"/>
    </font>
    <font>
      <b/>
      <sz val="13"/>
      <name val="TH SarabunPSK"/>
      <family val="2"/>
    </font>
    <font>
      <sz val="14"/>
      <color indexed="8"/>
      <name val="TH SarabunPSK"/>
      <family val="2"/>
    </font>
    <font>
      <sz val="14"/>
      <color indexed="8"/>
      <name val="Wingdings 2"/>
      <family val="1"/>
    </font>
    <font>
      <b/>
      <sz val="14"/>
      <color indexed="8"/>
      <name val="TH SarabunPSK"/>
      <family val="2"/>
    </font>
    <font>
      <sz val="15.4"/>
      <color indexed="8"/>
      <name val="TH SarabunPSK"/>
      <family val="2"/>
    </font>
    <font>
      <sz val="14"/>
      <name val="Wingdings 2"/>
      <family val="1"/>
    </font>
    <font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Calibri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3"/>
      <color theme="1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9" fontId="0" fillId="0" borderId="0" applyFont="0" applyFill="0" applyBorder="0" applyAlignment="0" applyProtection="0"/>
    <xf numFmtId="0" fontId="58" fillId="21" borderId="0" applyNumberFormat="0" applyBorder="0" applyAlignment="0" applyProtection="0"/>
    <xf numFmtId="0" fontId="59" fillId="22" borderId="3" applyNumberFormat="0" applyAlignment="0" applyProtection="0"/>
    <xf numFmtId="0" fontId="60" fillId="22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0" borderId="0">
      <alignment/>
      <protection/>
    </xf>
    <xf numFmtId="0" fontId="65" fillId="24" borderId="4" applyNumberFormat="0" applyAlignment="0" applyProtection="0"/>
    <xf numFmtId="0" fontId="66" fillId="25" borderId="0" applyNumberFormat="0" applyBorder="0" applyAlignment="0" applyProtection="0"/>
    <xf numFmtId="0" fontId="67" fillId="0" borderId="5" applyNumberFormat="0" applyFill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55" applyFont="1" applyAlignment="1">
      <alignment horizontal="left"/>
      <protection/>
    </xf>
    <xf numFmtId="0" fontId="5" fillId="0" borderId="0" xfId="40" applyFont="1" applyFill="1" applyBorder="1" applyAlignment="1">
      <alignment horizontal="left"/>
      <protection/>
    </xf>
    <xf numFmtId="0" fontId="5" fillId="0" borderId="0" xfId="40" applyFont="1">
      <alignment/>
      <protection/>
    </xf>
    <xf numFmtId="0" fontId="5" fillId="0" borderId="0" xfId="40" applyFont="1" applyBorder="1">
      <alignment/>
      <protection/>
    </xf>
    <xf numFmtId="0" fontId="5" fillId="0" borderId="0" xfId="0" applyFont="1" applyAlignment="1">
      <alignment/>
    </xf>
    <xf numFmtId="0" fontId="5" fillId="0" borderId="0" xfId="40" applyFont="1" applyAlignment="1">
      <alignment horizontal="right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Alignment="1">
      <alignment horizontal="left"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1" xfId="40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13" xfId="40" applyFont="1" applyBorder="1" applyAlignment="1">
      <alignment horizontal="center"/>
      <protection/>
    </xf>
    <xf numFmtId="0" fontId="6" fillId="0" borderId="12" xfId="40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6" xfId="40" applyFont="1" applyBorder="1">
      <alignment/>
      <protection/>
    </xf>
    <xf numFmtId="0" fontId="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40" applyFont="1" applyBorder="1">
      <alignment/>
      <protection/>
    </xf>
    <xf numFmtId="0" fontId="5" fillId="0" borderId="13" xfId="40" applyFont="1" applyBorder="1">
      <alignment/>
      <protection/>
    </xf>
    <xf numFmtId="0" fontId="6" fillId="0" borderId="13" xfId="0" applyFont="1" applyBorder="1" applyAlignment="1">
      <alignment horizontal="center"/>
    </xf>
    <xf numFmtId="0" fontId="6" fillId="0" borderId="12" xfId="40" applyFont="1" applyBorder="1">
      <alignment/>
      <protection/>
    </xf>
    <xf numFmtId="0" fontId="6" fillId="0" borderId="13" xfId="40" applyFont="1" applyBorder="1">
      <alignment/>
      <protection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0" xfId="39" applyFont="1" applyFill="1" applyBorder="1" applyAlignment="1">
      <alignment horizontal="centerContinuous" vertical="center"/>
      <protection/>
    </xf>
    <xf numFmtId="181" fontId="14" fillId="0" borderId="0" xfId="33" applyNumberFormat="1" applyFont="1" applyAlignment="1">
      <alignment horizontal="centerContinuous"/>
    </xf>
    <xf numFmtId="0" fontId="12" fillId="0" borderId="0" xfId="36" applyFont="1" applyAlignment="1">
      <alignment shrinkToFit="1"/>
      <protection/>
    </xf>
    <xf numFmtId="181" fontId="15" fillId="0" borderId="0" xfId="33" applyNumberFormat="1" applyFont="1" applyAlignment="1">
      <alignment/>
    </xf>
    <xf numFmtId="0" fontId="15" fillId="0" borderId="0" xfId="36" applyFont="1">
      <alignment/>
      <protection/>
    </xf>
    <xf numFmtId="181" fontId="13" fillId="0" borderId="10" xfId="33" applyNumberFormat="1" applyFont="1" applyBorder="1" applyAlignment="1">
      <alignment horizontal="center"/>
    </xf>
    <xf numFmtId="0" fontId="8" fillId="0" borderId="10" xfId="36" applyFont="1" applyBorder="1" applyAlignment="1">
      <alignment horizontal="center" shrinkToFit="1"/>
      <protection/>
    </xf>
    <xf numFmtId="181" fontId="13" fillId="0" borderId="14" xfId="33" applyNumberFormat="1" applyFont="1" applyBorder="1" applyAlignment="1">
      <alignment horizontal="center"/>
    </xf>
    <xf numFmtId="0" fontId="12" fillId="0" borderId="14" xfId="36" applyFont="1" applyBorder="1" applyAlignment="1">
      <alignment shrinkToFit="1"/>
      <protection/>
    </xf>
    <xf numFmtId="0" fontId="13" fillId="0" borderId="14" xfId="39" applyFont="1" applyFill="1" applyBorder="1" applyAlignment="1" applyProtection="1">
      <alignment horizontal="center" vertical="center"/>
      <protection/>
    </xf>
    <xf numFmtId="181" fontId="13" fillId="0" borderId="14" xfId="33" applyNumberFormat="1" applyFont="1" applyFill="1" applyBorder="1" applyAlignment="1">
      <alignment vertical="center"/>
    </xf>
    <xf numFmtId="0" fontId="12" fillId="0" borderId="18" xfId="36" applyFont="1" applyBorder="1" applyAlignment="1">
      <alignment shrinkToFit="1"/>
      <protection/>
    </xf>
    <xf numFmtId="0" fontId="13" fillId="0" borderId="14" xfId="39" applyFont="1" applyFill="1" applyBorder="1" applyAlignment="1" applyProtection="1">
      <alignment horizontal="left"/>
      <protection/>
    </xf>
    <xf numFmtId="181" fontId="13" fillId="0" borderId="14" xfId="33" applyNumberFormat="1" applyFont="1" applyBorder="1" applyAlignment="1">
      <alignment/>
    </xf>
    <xf numFmtId="0" fontId="8" fillId="0" borderId="0" xfId="36" applyFont="1" applyBorder="1" applyAlignment="1">
      <alignment shrinkToFit="1"/>
      <protection/>
    </xf>
    <xf numFmtId="181" fontId="11" fillId="0" borderId="0" xfId="33" applyNumberFormat="1" applyFont="1" applyAlignment="1">
      <alignment/>
    </xf>
    <xf numFmtId="0" fontId="11" fillId="0" borderId="0" xfId="36" applyFont="1">
      <alignment/>
      <protection/>
    </xf>
    <xf numFmtId="0" fontId="14" fillId="0" borderId="10" xfId="39" applyFont="1" applyFill="1" applyBorder="1" applyAlignment="1">
      <alignment/>
      <protection/>
    </xf>
    <xf numFmtId="181" fontId="14" fillId="0" borderId="10" xfId="33" applyNumberFormat="1" applyFont="1" applyBorder="1" applyAlignment="1">
      <alignment/>
    </xf>
    <xf numFmtId="0" fontId="14" fillId="0" borderId="12" xfId="39" applyFont="1" applyFill="1" applyBorder="1" applyAlignment="1">
      <alignment/>
      <protection/>
    </xf>
    <xf numFmtId="181" fontId="14" fillId="0" borderId="12" xfId="33" applyNumberFormat="1" applyFont="1" applyBorder="1" applyAlignment="1">
      <alignment/>
    </xf>
    <xf numFmtId="0" fontId="14" fillId="0" borderId="14" xfId="39" applyFont="1" applyFill="1" applyBorder="1" applyAlignment="1">
      <alignment/>
      <protection/>
    </xf>
    <xf numFmtId="181" fontId="14" fillId="0" borderId="14" xfId="33" applyNumberFormat="1" applyFont="1" applyBorder="1" applyAlignment="1">
      <alignment/>
    </xf>
    <xf numFmtId="0" fontId="14" fillId="0" borderId="18" xfId="39" applyFont="1" applyFill="1" applyBorder="1" applyAlignment="1">
      <alignment/>
      <protection/>
    </xf>
    <xf numFmtId="181" fontId="14" fillId="0" borderId="18" xfId="33" applyNumberFormat="1" applyFont="1" applyBorder="1" applyAlignment="1">
      <alignment/>
    </xf>
    <xf numFmtId="0" fontId="8" fillId="0" borderId="10" xfId="39" applyFont="1" applyFill="1" applyBorder="1" applyAlignment="1" applyProtection="1">
      <alignment horizontal="left"/>
      <protection/>
    </xf>
    <xf numFmtId="181" fontId="13" fillId="0" borderId="10" xfId="33" applyNumberFormat="1" applyFont="1" applyBorder="1" applyAlignment="1">
      <alignment/>
    </xf>
    <xf numFmtId="0" fontId="8" fillId="0" borderId="14" xfId="39" applyFont="1" applyFill="1" applyBorder="1" applyAlignment="1" applyProtection="1">
      <alignment horizontal="left"/>
      <protection/>
    </xf>
    <xf numFmtId="0" fontId="13" fillId="0" borderId="10" xfId="36" applyFont="1" applyBorder="1" applyAlignment="1">
      <alignment horizontal="left" vertical="center"/>
      <protection/>
    </xf>
    <xf numFmtId="181" fontId="13" fillId="0" borderId="10" xfId="33" applyNumberFormat="1" applyFont="1" applyFill="1" applyBorder="1" applyAlignment="1">
      <alignment horizontal="left" vertical="center"/>
    </xf>
    <xf numFmtId="0" fontId="12" fillId="0" borderId="10" xfId="36" applyFont="1" applyBorder="1" applyAlignment="1">
      <alignment horizontal="left" vertical="center" shrinkToFit="1"/>
      <protection/>
    </xf>
    <xf numFmtId="181" fontId="15" fillId="0" borderId="0" xfId="33" applyNumberFormat="1" applyFont="1" applyAlignment="1">
      <alignment horizontal="left" vertical="center"/>
    </xf>
    <xf numFmtId="0" fontId="15" fillId="0" borderId="0" xfId="36" applyFont="1" applyAlignment="1">
      <alignment horizontal="left" vertical="center"/>
      <protection/>
    </xf>
    <xf numFmtId="0" fontId="13" fillId="0" borderId="18" xfId="39" applyFont="1" applyFill="1" applyBorder="1" applyAlignment="1" applyProtection="1">
      <alignment horizontal="left"/>
      <protection/>
    </xf>
    <xf numFmtId="181" fontId="13" fillId="0" borderId="18" xfId="33" applyNumberFormat="1" applyFont="1" applyFill="1" applyBorder="1" applyAlignment="1">
      <alignment/>
    </xf>
    <xf numFmtId="0" fontId="14" fillId="0" borderId="18" xfId="39" applyFont="1" applyFill="1" applyBorder="1" applyAlignment="1" applyProtection="1">
      <alignment horizontal="left"/>
      <protection/>
    </xf>
    <xf numFmtId="181" fontId="14" fillId="0" borderId="18" xfId="33" applyNumberFormat="1" applyFont="1" applyFill="1" applyBorder="1" applyAlignment="1">
      <alignment/>
    </xf>
    <xf numFmtId="0" fontId="14" fillId="0" borderId="10" xfId="39" applyFont="1" applyFill="1" applyBorder="1" applyAlignment="1" applyProtection="1">
      <alignment horizontal="left"/>
      <protection/>
    </xf>
    <xf numFmtId="0" fontId="12" fillId="0" borderId="10" xfId="36" applyFont="1" applyBorder="1" applyAlignment="1">
      <alignment shrinkToFit="1"/>
      <protection/>
    </xf>
    <xf numFmtId="0" fontId="14" fillId="0" borderId="14" xfId="39" applyFont="1" applyFill="1" applyBorder="1" applyAlignment="1" applyProtection="1">
      <alignment horizontal="left"/>
      <protection/>
    </xf>
    <xf numFmtId="0" fontId="16" fillId="0" borderId="18" xfId="36" applyFont="1" applyBorder="1" applyAlignment="1">
      <alignment shrinkToFit="1"/>
      <protection/>
    </xf>
    <xf numFmtId="0" fontId="12" fillId="0" borderId="18" xfId="36" applyFont="1" applyBorder="1" applyAlignment="1">
      <alignment wrapText="1"/>
      <protection/>
    </xf>
    <xf numFmtId="0" fontId="12" fillId="0" borderId="10" xfId="39" applyFont="1" applyFill="1" applyBorder="1" applyAlignment="1">
      <alignment/>
      <protection/>
    </xf>
    <xf numFmtId="0" fontId="12" fillId="0" borderId="18" xfId="39" applyFont="1" applyFill="1" applyBorder="1" applyAlignment="1">
      <alignment/>
      <protection/>
    </xf>
    <xf numFmtId="0" fontId="12" fillId="0" borderId="0" xfId="36" applyFont="1" applyBorder="1" applyAlignment="1">
      <alignment shrinkToFit="1"/>
      <protection/>
    </xf>
    <xf numFmtId="0" fontId="14" fillId="0" borderId="10" xfId="36" applyFont="1" applyBorder="1" applyAlignment="1">
      <alignment horizontal="left" shrinkToFit="1"/>
      <protection/>
    </xf>
    <xf numFmtId="0" fontId="14" fillId="0" borderId="14" xfId="36" applyFont="1" applyBorder="1" applyAlignment="1">
      <alignment horizontal="left"/>
      <protection/>
    </xf>
    <xf numFmtId="0" fontId="12" fillId="0" borderId="19" xfId="36" applyFont="1" applyBorder="1" applyAlignment="1">
      <alignment shrinkToFit="1"/>
      <protection/>
    </xf>
    <xf numFmtId="0" fontId="13" fillId="0" borderId="12" xfId="39" applyFont="1" applyFill="1" applyBorder="1" applyAlignment="1" applyProtection="1">
      <alignment horizontal="left"/>
      <protection/>
    </xf>
    <xf numFmtId="181" fontId="13" fillId="0" borderId="12" xfId="33" applyNumberFormat="1" applyFont="1" applyFill="1" applyBorder="1" applyAlignment="1">
      <alignment/>
    </xf>
    <xf numFmtId="181" fontId="13" fillId="0" borderId="18" xfId="33" applyNumberFormat="1" applyFont="1" applyBorder="1" applyAlignment="1">
      <alignment/>
    </xf>
    <xf numFmtId="0" fontId="8" fillId="0" borderId="18" xfId="36" applyFont="1" applyBorder="1" applyAlignment="1">
      <alignment shrinkToFit="1"/>
      <protection/>
    </xf>
    <xf numFmtId="181" fontId="11" fillId="0" borderId="0" xfId="33" applyNumberFormat="1" applyFont="1" applyAlignment="1">
      <alignment/>
    </xf>
    <xf numFmtId="0" fontId="11" fillId="0" borderId="0" xfId="36" applyFont="1">
      <alignment/>
      <protection/>
    </xf>
    <xf numFmtId="0" fontId="14" fillId="0" borderId="18" xfId="39" applyFont="1" applyFill="1" applyBorder="1" applyAlignment="1" applyProtection="1">
      <alignment horizontal="left"/>
      <protection/>
    </xf>
    <xf numFmtId="181" fontId="14" fillId="0" borderId="18" xfId="33" applyNumberFormat="1" applyFont="1" applyBorder="1" applyAlignment="1">
      <alignment/>
    </xf>
    <xf numFmtId="0" fontId="12" fillId="0" borderId="18" xfId="36" applyFont="1" applyBorder="1" applyAlignment="1">
      <alignment shrinkToFit="1"/>
      <protection/>
    </xf>
    <xf numFmtId="181" fontId="15" fillId="0" borderId="0" xfId="33" applyNumberFormat="1" applyFont="1" applyAlignment="1">
      <alignment/>
    </xf>
    <xf numFmtId="0" fontId="15" fillId="0" borderId="0" xfId="36" applyFont="1">
      <alignment/>
      <protection/>
    </xf>
    <xf numFmtId="0" fontId="13" fillId="0" borderId="10" xfId="39" applyFont="1" applyFill="1" applyBorder="1" applyAlignment="1">
      <alignment/>
      <protection/>
    </xf>
    <xf numFmtId="0" fontId="8" fillId="0" borderId="0" xfId="36" applyFont="1" applyAlignment="1">
      <alignment shrinkToFit="1"/>
      <protection/>
    </xf>
    <xf numFmtId="0" fontId="13" fillId="0" borderId="14" xfId="39" applyFont="1" applyFill="1" applyBorder="1" applyAlignment="1">
      <alignment/>
      <protection/>
    </xf>
    <xf numFmtId="0" fontId="13" fillId="0" borderId="10" xfId="39" applyFont="1" applyFill="1" applyBorder="1" applyAlignment="1">
      <alignment/>
      <protection/>
    </xf>
    <xf numFmtId="181" fontId="13" fillId="0" borderId="10" xfId="33" applyNumberFormat="1" applyFont="1" applyBorder="1" applyAlignment="1">
      <alignment/>
    </xf>
    <xf numFmtId="0" fontId="8" fillId="0" borderId="0" xfId="36" applyFont="1" applyAlignment="1">
      <alignment shrinkToFit="1"/>
      <protection/>
    </xf>
    <xf numFmtId="0" fontId="14" fillId="0" borderId="0" xfId="39" applyFont="1" applyFill="1" applyBorder="1" applyAlignment="1">
      <alignment/>
      <protection/>
    </xf>
    <xf numFmtId="181" fontId="14" fillId="0" borderId="0" xfId="33" applyNumberFormat="1" applyFont="1" applyAlignment="1">
      <alignment/>
    </xf>
    <xf numFmtId="181" fontId="14" fillId="0" borderId="0" xfId="33" applyNumberFormat="1" applyFont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2" xfId="40" applyNumberFormat="1" applyFont="1" applyBorder="1" applyAlignment="1">
      <alignment horizontal="center"/>
      <protection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40" applyFont="1" applyAlignment="1">
      <alignment horizontal="right"/>
      <protection/>
    </xf>
    <xf numFmtId="0" fontId="6" fillId="0" borderId="0" xfId="55" applyFont="1">
      <alignment/>
      <protection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33" borderId="20" xfId="0" applyFont="1" applyFill="1" applyBorder="1" applyAlignment="1">
      <alignment horizontal="left"/>
    </xf>
    <xf numFmtId="3" fontId="1" fillId="33" borderId="20" xfId="0" applyNumberFormat="1" applyFont="1" applyFill="1" applyBorder="1" applyAlignment="1">
      <alignment horizontal="center"/>
    </xf>
    <xf numFmtId="3" fontId="2" fillId="0" borderId="21" xfId="38" applyNumberFormat="1" applyFont="1" applyFill="1" applyBorder="1" applyAlignment="1" applyProtection="1">
      <alignment horizontal="left" vertical="top"/>
      <protection/>
    </xf>
    <xf numFmtId="0" fontId="5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1" fillId="0" borderId="21" xfId="0" applyNumberFormat="1" applyFont="1" applyFill="1" applyBorder="1" applyAlignment="1">
      <alignment horizontal="left"/>
    </xf>
    <xf numFmtId="2" fontId="10" fillId="0" borderId="21" xfId="41" applyNumberFormat="1" applyFont="1" applyFill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6" fillId="34" borderId="21" xfId="38" applyNumberFormat="1" applyFont="1" applyFill="1" applyBorder="1" applyAlignment="1" applyProtection="1">
      <alignment horizontal="left"/>
      <protection/>
    </xf>
    <xf numFmtId="2" fontId="6" fillId="34" borderId="21" xfId="41" applyNumberFormat="1" applyFont="1" applyFill="1" applyBorder="1" applyAlignment="1">
      <alignment/>
    </xf>
    <xf numFmtId="2" fontId="2" fillId="0" borderId="21" xfId="38" applyNumberFormat="1" applyFont="1" applyFill="1" applyBorder="1" applyAlignment="1" applyProtection="1">
      <alignment horizontal="left"/>
      <protection/>
    </xf>
    <xf numFmtId="2" fontId="6" fillId="0" borderId="23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71" fontId="5" fillId="0" borderId="13" xfId="41" applyFont="1" applyBorder="1" applyAlignment="1">
      <alignment/>
    </xf>
    <xf numFmtId="171" fontId="5" fillId="0" borderId="13" xfId="4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49" fontId="19" fillId="0" borderId="12" xfId="0" applyNumberFormat="1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17" fillId="0" borderId="26" xfId="0" applyNumberFormat="1" applyFont="1" applyFill="1" applyBorder="1" applyAlignment="1">
      <alignment horizontal="left"/>
    </xf>
    <xf numFmtId="0" fontId="71" fillId="0" borderId="0" xfId="37" applyFont="1" applyAlignment="1">
      <alignment vertical="center"/>
      <protection/>
    </xf>
    <xf numFmtId="0" fontId="71" fillId="0" borderId="0" xfId="37" applyFont="1" applyAlignment="1">
      <alignment horizontal="center" vertical="center"/>
      <protection/>
    </xf>
    <xf numFmtId="181" fontId="71" fillId="0" borderId="0" xfId="35" applyNumberFormat="1" applyFont="1" applyAlignment="1">
      <alignment horizontal="center" vertical="center"/>
    </xf>
    <xf numFmtId="0" fontId="71" fillId="0" borderId="0" xfId="37" applyFont="1" applyAlignment="1">
      <alignment horizontal="left" vertical="center"/>
      <protection/>
    </xf>
    <xf numFmtId="181" fontId="21" fillId="0" borderId="0" xfId="34" applyNumberFormat="1" applyFont="1" applyAlignment="1">
      <alignment horizontal="right" vertical="center"/>
    </xf>
    <xf numFmtId="0" fontId="72" fillId="0" borderId="0" xfId="37" applyFont="1" applyAlignment="1">
      <alignment horizontal="centerContinuous" vertical="center"/>
      <protection/>
    </xf>
    <xf numFmtId="0" fontId="72" fillId="0" borderId="0" xfId="37" applyFont="1" applyAlignment="1">
      <alignment/>
      <protection/>
    </xf>
    <xf numFmtId="0" fontId="71" fillId="0" borderId="0" xfId="37" applyFont="1">
      <alignment/>
      <protection/>
    </xf>
    <xf numFmtId="0" fontId="73" fillId="0" borderId="0" xfId="37" applyFont="1" applyAlignment="1">
      <alignment horizontal="centerContinuous" vertical="center"/>
      <protection/>
    </xf>
    <xf numFmtId="0" fontId="73" fillId="0" borderId="0" xfId="37" applyFont="1" applyAlignment="1">
      <alignment/>
      <protection/>
    </xf>
    <xf numFmtId="0" fontId="73" fillId="0" borderId="0" xfId="37" applyFont="1" applyAlignment="1">
      <alignment horizontal="left"/>
      <protection/>
    </xf>
    <xf numFmtId="0" fontId="74" fillId="0" borderId="0" xfId="37" applyFont="1">
      <alignment/>
      <protection/>
    </xf>
    <xf numFmtId="49" fontId="73" fillId="0" borderId="0" xfId="37" applyNumberFormat="1" applyFont="1">
      <alignment/>
      <protection/>
    </xf>
    <xf numFmtId="0" fontId="22" fillId="0" borderId="0" xfId="37" applyFont="1">
      <alignment/>
      <protection/>
    </xf>
    <xf numFmtId="0" fontId="74" fillId="0" borderId="0" xfId="37" applyFont="1" applyAlignment="1">
      <alignment horizontal="left"/>
      <protection/>
    </xf>
    <xf numFmtId="0" fontId="2" fillId="0" borderId="0" xfId="37" applyFont="1" applyAlignment="1">
      <alignment horizontal="left"/>
      <protection/>
    </xf>
    <xf numFmtId="0" fontId="74" fillId="0" borderId="0" xfId="37" applyFont="1" applyAlignment="1">
      <alignment horizontal="center"/>
      <protection/>
    </xf>
    <xf numFmtId="181" fontId="74" fillId="0" borderId="0" xfId="35" applyNumberFormat="1" applyFont="1" applyAlignment="1">
      <alignment horizontal="center"/>
    </xf>
    <xf numFmtId="0" fontId="26" fillId="0" borderId="0" xfId="37" applyFont="1" applyAlignment="1">
      <alignment horizontal="left"/>
      <protection/>
    </xf>
    <xf numFmtId="0" fontId="73" fillId="0" borderId="0" xfId="37" applyFont="1">
      <alignment/>
      <protection/>
    </xf>
    <xf numFmtId="0" fontId="75" fillId="10" borderId="27" xfId="37" applyFont="1" applyFill="1" applyBorder="1" applyAlignment="1">
      <alignment horizontal="center" vertical="center"/>
      <protection/>
    </xf>
    <xf numFmtId="0" fontId="75" fillId="10" borderId="27" xfId="37" applyFont="1" applyFill="1" applyBorder="1" applyAlignment="1">
      <alignment horizontal="centerContinuous" vertical="center"/>
      <protection/>
    </xf>
    <xf numFmtId="0" fontId="75" fillId="10" borderId="19" xfId="37" applyFont="1" applyFill="1" applyBorder="1" applyAlignment="1">
      <alignment horizontal="centerContinuous" vertical="center"/>
      <protection/>
    </xf>
    <xf numFmtId="0" fontId="75" fillId="10" borderId="18" xfId="37" applyFont="1" applyFill="1" applyBorder="1" applyAlignment="1">
      <alignment horizontal="center" vertical="center"/>
      <protection/>
    </xf>
    <xf numFmtId="181" fontId="75" fillId="10" borderId="18" xfId="35" applyNumberFormat="1" applyFont="1" applyFill="1" applyBorder="1" applyAlignment="1">
      <alignment horizontal="center" vertical="center" wrapText="1"/>
    </xf>
    <xf numFmtId="0" fontId="75" fillId="0" borderId="0" xfId="37" applyFont="1" applyAlignment="1">
      <alignment horizontal="center"/>
      <protection/>
    </xf>
    <xf numFmtId="0" fontId="3" fillId="0" borderId="28" xfId="37" applyFont="1" applyFill="1" applyBorder="1" applyAlignment="1">
      <alignment horizontal="center"/>
      <protection/>
    </xf>
    <xf numFmtId="0" fontId="3" fillId="0" borderId="29" xfId="37" applyFont="1" applyFill="1" applyBorder="1" applyAlignment="1">
      <alignment horizontal="center"/>
      <protection/>
    </xf>
    <xf numFmtId="0" fontId="3" fillId="0" borderId="30" xfId="37" applyFont="1" applyFill="1" applyBorder="1">
      <alignment/>
      <protection/>
    </xf>
    <xf numFmtId="3" fontId="3" fillId="0" borderId="31" xfId="37" applyNumberFormat="1" applyFont="1" applyFill="1" applyBorder="1" applyAlignment="1">
      <alignment horizontal="center"/>
      <protection/>
    </xf>
    <xf numFmtId="3" fontId="3" fillId="0" borderId="32" xfId="37" applyNumberFormat="1" applyFont="1" applyFill="1" applyBorder="1" applyAlignment="1">
      <alignment horizontal="center"/>
      <protection/>
    </xf>
    <xf numFmtId="3" fontId="3" fillId="0" borderId="32" xfId="35" applyNumberFormat="1" applyFont="1" applyFill="1" applyBorder="1" applyAlignment="1">
      <alignment horizontal="center"/>
    </xf>
    <xf numFmtId="0" fontId="3" fillId="0" borderId="32" xfId="37" applyFont="1" applyFill="1" applyBorder="1" applyAlignment="1">
      <alignment horizontal="left"/>
      <protection/>
    </xf>
    <xf numFmtId="0" fontId="3" fillId="0" borderId="32" xfId="37" applyFont="1" applyFill="1" applyBorder="1">
      <alignment/>
      <protection/>
    </xf>
    <xf numFmtId="0" fontId="3" fillId="0" borderId="0" xfId="37" applyFont="1" applyFill="1">
      <alignment/>
      <protection/>
    </xf>
    <xf numFmtId="0" fontId="3" fillId="0" borderId="33" xfId="37" applyFont="1" applyFill="1" applyBorder="1" applyAlignment="1">
      <alignment horizontal="center"/>
      <protection/>
    </xf>
    <xf numFmtId="0" fontId="3" fillId="0" borderId="34" xfId="37" applyFont="1" applyFill="1" applyBorder="1">
      <alignment/>
      <protection/>
    </xf>
    <xf numFmtId="0" fontId="3" fillId="10" borderId="33" xfId="37" applyFont="1" applyFill="1" applyBorder="1" applyAlignment="1">
      <alignment horizontal="left"/>
      <protection/>
    </xf>
    <xf numFmtId="0" fontId="3" fillId="10" borderId="35" xfId="37" applyFont="1" applyFill="1" applyBorder="1" applyAlignment="1">
      <alignment horizontal="centerContinuous"/>
      <protection/>
    </xf>
    <xf numFmtId="181" fontId="7" fillId="10" borderId="34" xfId="35" applyNumberFormat="1" applyFont="1" applyFill="1" applyBorder="1" applyAlignment="1">
      <alignment horizontal="center"/>
    </xf>
    <xf numFmtId="0" fontId="3" fillId="10" borderId="35" xfId="37" applyFont="1" applyFill="1" applyBorder="1" applyAlignment="1">
      <alignment horizontal="center"/>
      <protection/>
    </xf>
    <xf numFmtId="0" fontId="3" fillId="10" borderId="35" xfId="37" applyFont="1" applyFill="1" applyBorder="1" applyAlignment="1">
      <alignment horizontal="left"/>
      <protection/>
    </xf>
    <xf numFmtId="0" fontId="3" fillId="10" borderId="35" xfId="37" applyFont="1" applyFill="1" applyBorder="1">
      <alignment/>
      <protection/>
    </xf>
    <xf numFmtId="0" fontId="3" fillId="10" borderId="34" xfId="37" applyFont="1" applyFill="1" applyBorder="1">
      <alignment/>
      <protection/>
    </xf>
    <xf numFmtId="0" fontId="3" fillId="0" borderId="0" xfId="37" applyFont="1" applyBorder="1">
      <alignment/>
      <protection/>
    </xf>
    <xf numFmtId="0" fontId="3" fillId="0" borderId="36" xfId="37" applyFont="1" applyFill="1" applyBorder="1" applyAlignment="1">
      <alignment horizontal="center"/>
      <protection/>
    </xf>
    <xf numFmtId="0" fontId="3" fillId="0" borderId="37" xfId="37" applyFont="1" applyFill="1" applyBorder="1">
      <alignment/>
      <protection/>
    </xf>
    <xf numFmtId="0" fontId="3" fillId="0" borderId="37" xfId="37" applyFont="1" applyFill="1" applyBorder="1" applyAlignment="1">
      <alignment horizontal="center"/>
      <protection/>
    </xf>
    <xf numFmtId="0" fontId="3" fillId="0" borderId="38" xfId="37" applyFont="1" applyFill="1" applyBorder="1" applyAlignment="1">
      <alignment horizontal="center"/>
      <protection/>
    </xf>
    <xf numFmtId="181" fontId="3" fillId="0" borderId="38" xfId="35" applyNumberFormat="1" applyFont="1" applyFill="1" applyBorder="1" applyAlignment="1">
      <alignment horizontal="center"/>
    </xf>
    <xf numFmtId="0" fontId="3" fillId="0" borderId="38" xfId="37" applyFont="1" applyFill="1" applyBorder="1" applyAlignment="1">
      <alignment horizontal="left"/>
      <protection/>
    </xf>
    <xf numFmtId="0" fontId="3" fillId="0" borderId="38" xfId="37" applyFont="1" applyFill="1" applyBorder="1">
      <alignment/>
      <protection/>
    </xf>
    <xf numFmtId="0" fontId="3" fillId="0" borderId="0" xfId="37" applyFont="1" applyFill="1" applyBorder="1">
      <alignment/>
      <protection/>
    </xf>
    <xf numFmtId="0" fontId="71" fillId="0" borderId="39" xfId="37" applyFont="1" applyBorder="1" applyAlignment="1">
      <alignment horizontal="center"/>
      <protection/>
    </xf>
    <xf numFmtId="0" fontId="71" fillId="0" borderId="39" xfId="37" applyFont="1" applyBorder="1">
      <alignment/>
      <protection/>
    </xf>
    <xf numFmtId="0" fontId="76" fillId="0" borderId="39" xfId="37" applyFont="1" applyBorder="1" applyAlignment="1">
      <alignment horizontal="center"/>
      <protection/>
    </xf>
    <xf numFmtId="181" fontId="7" fillId="0" borderId="0" xfId="35" applyNumberFormat="1" applyFont="1" applyBorder="1" applyAlignment="1">
      <alignment horizontal="center"/>
    </xf>
    <xf numFmtId="0" fontId="71" fillId="0" borderId="39" xfId="37" applyFont="1" applyBorder="1" applyAlignment="1">
      <alignment horizontal="left"/>
      <protection/>
    </xf>
    <xf numFmtId="0" fontId="71" fillId="0" borderId="0" xfId="37" applyFont="1" applyBorder="1">
      <alignment/>
      <protection/>
    </xf>
    <xf numFmtId="0" fontId="77" fillId="0" borderId="0" xfId="37" applyFont="1" applyAlignment="1">
      <alignment horizontal="left"/>
      <protection/>
    </xf>
    <xf numFmtId="0" fontId="78" fillId="0" borderId="0" xfId="37" applyFont="1">
      <alignment/>
      <protection/>
    </xf>
    <xf numFmtId="0" fontId="71" fillId="0" borderId="0" xfId="37" applyFont="1" applyAlignment="1">
      <alignment horizontal="center"/>
      <protection/>
    </xf>
    <xf numFmtId="181" fontId="71" fillId="0" borderId="0" xfId="35" applyNumberFormat="1" applyFont="1" applyAlignment="1">
      <alignment horizontal="center"/>
    </xf>
    <xf numFmtId="0" fontId="71" fillId="0" borderId="0" xfId="37" applyFont="1" applyAlignment="1">
      <alignment horizontal="left"/>
      <protection/>
    </xf>
    <xf numFmtId="0" fontId="78" fillId="0" borderId="0" xfId="37" applyFont="1" applyAlignment="1">
      <alignment horizontal="left"/>
      <protection/>
    </xf>
    <xf numFmtId="171" fontId="6" fillId="0" borderId="0" xfId="41" applyFont="1" applyAlignment="1">
      <alignment horizontal="center"/>
    </xf>
    <xf numFmtId="171" fontId="5" fillId="0" borderId="0" xfId="41" applyFont="1" applyAlignment="1">
      <alignment/>
    </xf>
    <xf numFmtId="181" fontId="6" fillId="0" borderId="0" xfId="41" applyNumberFormat="1" applyFont="1" applyAlignment="1">
      <alignment horizontal="left"/>
    </xf>
    <xf numFmtId="3" fontId="6" fillId="0" borderId="0" xfId="41" applyNumberFormat="1" applyFont="1" applyAlignment="1">
      <alignment horizontal="center"/>
    </xf>
    <xf numFmtId="181" fontId="5" fillId="0" borderId="0" xfId="41" applyNumberFormat="1" applyFont="1" applyAlignment="1">
      <alignment/>
    </xf>
    <xf numFmtId="171" fontId="6" fillId="0" borderId="0" xfId="41" applyFont="1" applyAlignment="1">
      <alignment/>
    </xf>
    <xf numFmtId="181" fontId="6" fillId="0" borderId="0" xfId="41" applyNumberFormat="1" applyFont="1" applyAlignment="1">
      <alignment/>
    </xf>
    <xf numFmtId="171" fontId="6" fillId="0" borderId="10" xfId="41" applyFont="1" applyBorder="1" applyAlignment="1">
      <alignment horizontal="center"/>
    </xf>
    <xf numFmtId="171" fontId="5" fillId="0" borderId="40" xfId="41" applyFont="1" applyBorder="1" applyAlignment="1">
      <alignment horizontal="center"/>
    </xf>
    <xf numFmtId="181" fontId="6" fillId="0" borderId="18" xfId="41" applyNumberFormat="1" applyFont="1" applyBorder="1" applyAlignment="1">
      <alignment horizontal="center" vertical="center"/>
    </xf>
    <xf numFmtId="3" fontId="6" fillId="0" borderId="18" xfId="41" applyNumberFormat="1" applyFont="1" applyBorder="1" applyAlignment="1">
      <alignment horizontal="center" vertical="center"/>
    </xf>
    <xf numFmtId="171" fontId="6" fillId="0" borderId="18" xfId="41" applyFont="1" applyBorder="1" applyAlignment="1">
      <alignment horizontal="left"/>
    </xf>
    <xf numFmtId="181" fontId="6" fillId="0" borderId="18" xfId="41" applyNumberFormat="1" applyFont="1" applyBorder="1" applyAlignment="1">
      <alignment horizontal="center"/>
    </xf>
    <xf numFmtId="3" fontId="6" fillId="0" borderId="18" xfId="41" applyNumberFormat="1" applyFont="1" applyBorder="1" applyAlignment="1">
      <alignment horizontal="center"/>
    </xf>
    <xf numFmtId="171" fontId="6" fillId="0" borderId="41" xfId="41" applyFont="1" applyBorder="1" applyAlignment="1">
      <alignment/>
    </xf>
    <xf numFmtId="181" fontId="6" fillId="0" borderId="41" xfId="41" applyNumberFormat="1" applyFont="1" applyBorder="1" applyAlignment="1">
      <alignment/>
    </xf>
    <xf numFmtId="3" fontId="6" fillId="0" borderId="12" xfId="41" applyNumberFormat="1" applyFont="1" applyBorder="1" applyAlignment="1">
      <alignment/>
    </xf>
    <xf numFmtId="171" fontId="5" fillId="0" borderId="0" xfId="41" applyFont="1" applyBorder="1" applyAlignment="1">
      <alignment/>
    </xf>
    <xf numFmtId="171" fontId="5" fillId="0" borderId="11" xfId="41" applyFont="1" applyBorder="1" applyAlignment="1">
      <alignment/>
    </xf>
    <xf numFmtId="3" fontId="5" fillId="0" borderId="12" xfId="41" applyNumberFormat="1" applyFont="1" applyBorder="1" applyAlignment="1">
      <alignment/>
    </xf>
    <xf numFmtId="171" fontId="5" fillId="0" borderId="41" xfId="41" applyFont="1" applyBorder="1" applyAlignment="1">
      <alignment/>
    </xf>
    <xf numFmtId="181" fontId="5" fillId="0" borderId="41" xfId="41" applyNumberFormat="1" applyFont="1" applyBorder="1" applyAlignment="1">
      <alignment/>
    </xf>
    <xf numFmtId="181" fontId="5" fillId="0" borderId="0" xfId="41" applyNumberFormat="1" applyFont="1" applyBorder="1" applyAlignment="1">
      <alignment/>
    </xf>
    <xf numFmtId="171" fontId="6" fillId="0" borderId="0" xfId="41" applyFont="1" applyBorder="1" applyAlignment="1">
      <alignment/>
    </xf>
    <xf numFmtId="181" fontId="27" fillId="0" borderId="0" xfId="41" applyNumberFormat="1" applyFont="1" applyBorder="1" applyAlignment="1">
      <alignment/>
    </xf>
    <xf numFmtId="171" fontId="79" fillId="0" borderId="0" xfId="41" applyFont="1" applyBorder="1" applyAlignment="1">
      <alignment/>
    </xf>
    <xf numFmtId="171" fontId="5" fillId="0" borderId="12" xfId="41" applyFont="1" applyBorder="1" applyAlignment="1">
      <alignment/>
    </xf>
    <xf numFmtId="181" fontId="5" fillId="0" borderId="12" xfId="41" applyNumberFormat="1" applyFont="1" applyBorder="1" applyAlignment="1">
      <alignment/>
    </xf>
    <xf numFmtId="181" fontId="6" fillId="0" borderId="0" xfId="41" applyNumberFormat="1" applyFont="1" applyBorder="1" applyAlignment="1">
      <alignment/>
    </xf>
    <xf numFmtId="171" fontId="6" fillId="0" borderId="13" xfId="41" applyFont="1" applyBorder="1" applyAlignment="1">
      <alignment/>
    </xf>
    <xf numFmtId="171" fontId="6" fillId="0" borderId="12" xfId="41" applyFont="1" applyBorder="1" applyAlignment="1">
      <alignment/>
    </xf>
    <xf numFmtId="181" fontId="6" fillId="0" borderId="12" xfId="41" applyNumberFormat="1" applyFont="1" applyBorder="1" applyAlignment="1">
      <alignment/>
    </xf>
    <xf numFmtId="171" fontId="5" fillId="0" borderId="0" xfId="41" applyFont="1" applyFill="1" applyBorder="1" applyAlignment="1">
      <alignment/>
    </xf>
    <xf numFmtId="3" fontId="5" fillId="0" borderId="41" xfId="41" applyNumberFormat="1" applyFont="1" applyBorder="1" applyAlignment="1">
      <alignment/>
    </xf>
    <xf numFmtId="171" fontId="5" fillId="0" borderId="40" xfId="41" applyFont="1" applyBorder="1" applyAlignment="1">
      <alignment/>
    </xf>
    <xf numFmtId="181" fontId="5" fillId="0" borderId="40" xfId="41" applyNumberFormat="1" applyFont="1" applyBorder="1" applyAlignment="1">
      <alignment/>
    </xf>
    <xf numFmtId="3" fontId="5" fillId="0" borderId="14" xfId="41" applyNumberFormat="1" applyFont="1" applyBorder="1" applyAlignment="1">
      <alignment/>
    </xf>
    <xf numFmtId="171" fontId="5" fillId="0" borderId="22" xfId="41" applyFont="1" applyBorder="1" applyAlignment="1">
      <alignment/>
    </xf>
    <xf numFmtId="181" fontId="5" fillId="0" borderId="22" xfId="41" applyNumberFormat="1" applyFont="1" applyBorder="1" applyAlignment="1">
      <alignment/>
    </xf>
    <xf numFmtId="171" fontId="5" fillId="0" borderId="15" xfId="41" applyFont="1" applyBorder="1" applyAlignment="1">
      <alignment/>
    </xf>
    <xf numFmtId="171" fontId="6" fillId="0" borderId="41" xfId="41" applyFont="1" applyBorder="1" applyAlignment="1">
      <alignment horizontal="left"/>
    </xf>
    <xf numFmtId="181" fontId="6" fillId="0" borderId="41" xfId="41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42" xfId="41" applyFont="1" applyBorder="1" applyAlignment="1">
      <alignment/>
    </xf>
    <xf numFmtId="181" fontId="5" fillId="0" borderId="42" xfId="41" applyNumberFormat="1" applyFont="1" applyBorder="1" applyAlignment="1">
      <alignment/>
    </xf>
    <xf numFmtId="3" fontId="5" fillId="0" borderId="10" xfId="41" applyNumberFormat="1" applyFont="1" applyBorder="1" applyAlignment="1">
      <alignment/>
    </xf>
    <xf numFmtId="171" fontId="5" fillId="0" borderId="39" xfId="41" applyFont="1" applyBorder="1" applyAlignment="1">
      <alignment/>
    </xf>
    <xf numFmtId="181" fontId="5" fillId="0" borderId="39" xfId="41" applyNumberFormat="1" applyFont="1" applyBorder="1" applyAlignment="1">
      <alignment/>
    </xf>
    <xf numFmtId="49" fontId="5" fillId="0" borderId="40" xfId="41" applyNumberFormat="1" applyFont="1" applyBorder="1" applyAlignment="1">
      <alignment horizontal="left"/>
    </xf>
    <xf numFmtId="171" fontId="5" fillId="0" borderId="14" xfId="41" applyFont="1" applyBorder="1" applyAlignment="1">
      <alignment/>
    </xf>
    <xf numFmtId="171" fontId="5" fillId="0" borderId="22" xfId="41" applyFont="1" applyBorder="1" applyAlignment="1">
      <alignment/>
    </xf>
    <xf numFmtId="181" fontId="5" fillId="0" borderId="22" xfId="41" applyNumberFormat="1" applyFont="1" applyBorder="1" applyAlignment="1">
      <alignment/>
    </xf>
    <xf numFmtId="171" fontId="5" fillId="0" borderId="15" xfId="41" applyFont="1" applyBorder="1" applyAlignment="1">
      <alignment/>
    </xf>
    <xf numFmtId="3" fontId="5" fillId="0" borderId="0" xfId="41" applyNumberFormat="1" applyFont="1" applyAlignment="1">
      <alignment/>
    </xf>
    <xf numFmtId="181" fontId="5" fillId="0" borderId="21" xfId="41" applyNumberFormat="1" applyFont="1" applyBorder="1" applyAlignment="1">
      <alignment horizontal="center"/>
    </xf>
    <xf numFmtId="3" fontId="5" fillId="0" borderId="17" xfId="40" applyNumberFormat="1" applyFont="1" applyBorder="1">
      <alignment/>
      <protection/>
    </xf>
    <xf numFmtId="171" fontId="6" fillId="0" borderId="0" xfId="41" applyFont="1" applyAlignment="1">
      <alignment horizontal="center"/>
    </xf>
    <xf numFmtId="171" fontId="5" fillId="0" borderId="0" xfId="41" applyFont="1" applyAlignment="1">
      <alignment horizontal="right"/>
    </xf>
    <xf numFmtId="171" fontId="6" fillId="0" borderId="27" xfId="41" applyFont="1" applyBorder="1" applyAlignment="1">
      <alignment horizontal="center" vertical="center"/>
    </xf>
    <xf numFmtId="171" fontId="6" fillId="0" borderId="19" xfId="41" applyFont="1" applyBorder="1" applyAlignment="1">
      <alignment horizontal="center" vertical="center"/>
    </xf>
    <xf numFmtId="171" fontId="5" fillId="0" borderId="18" xfId="41" applyFont="1" applyBorder="1" applyAlignment="1">
      <alignment horizontal="center" vertical="center"/>
    </xf>
    <xf numFmtId="171" fontId="6" fillId="0" borderId="18" xfId="4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40" applyFont="1" applyBorder="1" applyAlignment="1">
      <alignment horizontal="center"/>
      <protection/>
    </xf>
    <xf numFmtId="0" fontId="6" fillId="0" borderId="19" xfId="40" applyFont="1" applyBorder="1" applyAlignment="1">
      <alignment horizontal="center"/>
      <protection/>
    </xf>
    <xf numFmtId="0" fontId="6" fillId="0" borderId="22" xfId="40" applyFont="1" applyBorder="1" applyAlignment="1">
      <alignment horizontal="right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6" fillId="0" borderId="22" xfId="0" applyFont="1" applyBorder="1" applyAlignment="1">
      <alignment horizontal="right"/>
    </xf>
    <xf numFmtId="0" fontId="6" fillId="0" borderId="0" xfId="40" applyFont="1" applyAlignment="1">
      <alignment horizontal="center" vertical="center"/>
      <protection/>
    </xf>
    <xf numFmtId="0" fontId="13" fillId="0" borderId="10" xfId="39" applyFont="1" applyFill="1" applyBorder="1" applyAlignment="1" applyProtection="1">
      <alignment horizontal="center" vertical="center"/>
      <protection/>
    </xf>
    <xf numFmtId="0" fontId="13" fillId="0" borderId="14" xfId="39" applyFont="1" applyFill="1" applyBorder="1" applyAlignment="1">
      <alignment horizontal="center" vertical="center"/>
      <protection/>
    </xf>
    <xf numFmtId="0" fontId="7" fillId="10" borderId="35" xfId="37" applyFont="1" applyFill="1" applyBorder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5" xfId="35"/>
    <cellStyle name="Normal 2" xfId="36"/>
    <cellStyle name="Normal 4" xfId="37"/>
    <cellStyle name="Normal_เปรียบเทียบงบ48-49(ปรับระบบ)" xfId="38"/>
    <cellStyle name="Normal_เปรียบเทียบงบ48-49(ปรับระบบ) 2" xfId="39"/>
    <cellStyle name="Normal_คำขอกิจกรรม54" xfId="40"/>
    <cellStyle name="Comma" xfId="41"/>
    <cellStyle name="Comma [0]" xfId="42"/>
    <cellStyle name="Currency" xfId="43"/>
    <cellStyle name="Currency [0]" xfId="44"/>
    <cellStyle name="เซลล์ตรวจสอบ" xfId="45"/>
    <cellStyle name="เซลล์ที่มีการเชื่อมโยง" xfId="46"/>
    <cellStyle name="Percent" xfId="47"/>
    <cellStyle name="แย่" xfId="48"/>
    <cellStyle name="แสดงผล" xfId="49"/>
    <cellStyle name="การคำนวณ" xfId="50"/>
    <cellStyle name="ข้อความเตือน" xfId="51"/>
    <cellStyle name="ข้อความอธิบาย" xfId="52"/>
    <cellStyle name="ชื่อเรื่อง" xfId="53"/>
    <cellStyle name="ดี" xfId="54"/>
    <cellStyle name="ปกติ_รายละเอียดงบรายจ่าย-รายการ" xfId="55"/>
    <cellStyle name="ป้อนค่า" xfId="56"/>
    <cellStyle name="ปานกลาง" xfId="57"/>
    <cellStyle name="ผลรวม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3</xdr:row>
      <xdr:rowOff>57150</xdr:rowOff>
    </xdr:from>
    <xdr:to>
      <xdr:col>0</xdr:col>
      <xdr:colOff>1285875</xdr:colOff>
      <xdr:row>3</xdr:row>
      <xdr:rowOff>161925</xdr:rowOff>
    </xdr:to>
    <xdr:sp>
      <xdr:nvSpPr>
        <xdr:cNvPr id="1" name="สี่เหลี่ยมผืนผ้า 18"/>
        <xdr:cNvSpPr>
          <a:spLocks/>
        </xdr:cNvSpPr>
      </xdr:nvSpPr>
      <xdr:spPr>
        <a:xfrm>
          <a:off x="1171575" y="800100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</xdr:row>
      <xdr:rowOff>85725</xdr:rowOff>
    </xdr:from>
    <xdr:to>
      <xdr:col>0</xdr:col>
      <xdr:colOff>781050</xdr:colOff>
      <xdr:row>3</xdr:row>
      <xdr:rowOff>190500</xdr:rowOff>
    </xdr:to>
    <xdr:sp>
      <xdr:nvSpPr>
        <xdr:cNvPr id="2" name="สี่เหลี่ยมผืนผ้า 16"/>
        <xdr:cNvSpPr>
          <a:spLocks/>
        </xdr:cNvSpPr>
      </xdr:nvSpPr>
      <xdr:spPr>
        <a:xfrm>
          <a:off x="666750" y="828675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1685925</xdr:colOff>
      <xdr:row>3</xdr:row>
      <xdr:rowOff>66675</xdr:rowOff>
    </xdr:from>
    <xdr:to>
      <xdr:col>0</xdr:col>
      <xdr:colOff>1800225</xdr:colOff>
      <xdr:row>3</xdr:row>
      <xdr:rowOff>171450</xdr:rowOff>
    </xdr:to>
    <xdr:sp>
      <xdr:nvSpPr>
        <xdr:cNvPr id="3" name="สี่เหลี่ยมผืนผ้า 20"/>
        <xdr:cNvSpPr>
          <a:spLocks/>
        </xdr:cNvSpPr>
      </xdr:nvSpPr>
      <xdr:spPr>
        <a:xfrm>
          <a:off x="1685925" y="809625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3</xdr:row>
      <xdr:rowOff>95250</xdr:rowOff>
    </xdr:from>
    <xdr:to>
      <xdr:col>0</xdr:col>
      <xdr:colOff>2257425</xdr:colOff>
      <xdr:row>3</xdr:row>
      <xdr:rowOff>200025</xdr:rowOff>
    </xdr:to>
    <xdr:sp>
      <xdr:nvSpPr>
        <xdr:cNvPr id="4" name="สี่เหลี่ยมผืนผ้า 21"/>
        <xdr:cNvSpPr>
          <a:spLocks/>
        </xdr:cNvSpPr>
      </xdr:nvSpPr>
      <xdr:spPr>
        <a:xfrm>
          <a:off x="2143125" y="838200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</xdr:row>
      <xdr:rowOff>104775</xdr:rowOff>
    </xdr:from>
    <xdr:to>
      <xdr:col>0</xdr:col>
      <xdr:colOff>762000</xdr:colOff>
      <xdr:row>4</xdr:row>
      <xdr:rowOff>209550</xdr:rowOff>
    </xdr:to>
    <xdr:sp>
      <xdr:nvSpPr>
        <xdr:cNvPr id="5" name="สี่เหลี่ยมผืนผ้า 22"/>
        <xdr:cNvSpPr>
          <a:spLocks/>
        </xdr:cNvSpPr>
      </xdr:nvSpPr>
      <xdr:spPr>
        <a:xfrm>
          <a:off x="647700" y="1095375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1190625</xdr:colOff>
      <xdr:row>4</xdr:row>
      <xdr:rowOff>95250</xdr:rowOff>
    </xdr:from>
    <xdr:to>
      <xdr:col>0</xdr:col>
      <xdr:colOff>1304925</xdr:colOff>
      <xdr:row>4</xdr:row>
      <xdr:rowOff>200025</xdr:rowOff>
    </xdr:to>
    <xdr:sp>
      <xdr:nvSpPr>
        <xdr:cNvPr id="6" name="สี่เหลี่ยมผืนผ้า 23"/>
        <xdr:cNvSpPr>
          <a:spLocks/>
        </xdr:cNvSpPr>
      </xdr:nvSpPr>
      <xdr:spPr>
        <a:xfrm>
          <a:off x="1190625" y="1085850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1676400</xdr:colOff>
      <xdr:row>4</xdr:row>
      <xdr:rowOff>95250</xdr:rowOff>
    </xdr:from>
    <xdr:to>
      <xdr:col>0</xdr:col>
      <xdr:colOff>1790700</xdr:colOff>
      <xdr:row>4</xdr:row>
      <xdr:rowOff>200025</xdr:rowOff>
    </xdr:to>
    <xdr:sp>
      <xdr:nvSpPr>
        <xdr:cNvPr id="7" name="สี่เหลี่ยมผืนผ้า 24"/>
        <xdr:cNvSpPr>
          <a:spLocks/>
        </xdr:cNvSpPr>
      </xdr:nvSpPr>
      <xdr:spPr>
        <a:xfrm>
          <a:off x="1676400" y="1085850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2162175</xdr:colOff>
      <xdr:row>4</xdr:row>
      <xdr:rowOff>76200</xdr:rowOff>
    </xdr:from>
    <xdr:to>
      <xdr:col>0</xdr:col>
      <xdr:colOff>2276475</xdr:colOff>
      <xdr:row>4</xdr:row>
      <xdr:rowOff>180975</xdr:rowOff>
    </xdr:to>
    <xdr:sp>
      <xdr:nvSpPr>
        <xdr:cNvPr id="8" name="สี่เหลี่ยมผืนผ้า 25"/>
        <xdr:cNvSpPr>
          <a:spLocks/>
        </xdr:cNvSpPr>
      </xdr:nvSpPr>
      <xdr:spPr>
        <a:xfrm>
          <a:off x="2162175" y="1066800"/>
          <a:ext cx="114300" cy="104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2</xdr:row>
      <xdr:rowOff>247650</xdr:rowOff>
    </xdr:from>
    <xdr:to>
      <xdr:col>0</xdr:col>
      <xdr:colOff>1905000</xdr:colOff>
      <xdr:row>3</xdr:row>
      <xdr:rowOff>133350</xdr:rowOff>
    </xdr:to>
    <xdr:sp>
      <xdr:nvSpPr>
        <xdr:cNvPr id="9" name="ตัวเชื่อมต่อตรง 27"/>
        <xdr:cNvSpPr>
          <a:spLocks/>
        </xdr:cNvSpPr>
      </xdr:nvSpPr>
      <xdr:spPr>
        <a:xfrm flipV="1">
          <a:off x="1724025" y="742950"/>
          <a:ext cx="1809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4</xdr:row>
      <xdr:rowOff>19050</xdr:rowOff>
    </xdr:from>
    <xdr:to>
      <xdr:col>0</xdr:col>
      <xdr:colOff>847725</xdr:colOff>
      <xdr:row>4</xdr:row>
      <xdr:rowOff>152400</xdr:rowOff>
    </xdr:to>
    <xdr:sp>
      <xdr:nvSpPr>
        <xdr:cNvPr id="10" name="ตัวเชื่อมต่อตรง 29"/>
        <xdr:cNvSpPr>
          <a:spLocks/>
        </xdr:cNvSpPr>
      </xdr:nvSpPr>
      <xdr:spPr>
        <a:xfrm flipV="1">
          <a:off x="666750" y="1009650"/>
          <a:ext cx="1809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2505075</xdr:colOff>
      <xdr:row>11</xdr:row>
      <xdr:rowOff>238125</xdr:rowOff>
    </xdr:to>
    <xdr:sp>
      <xdr:nvSpPr>
        <xdr:cNvPr id="1" name="ตัวเชื่อมต่อตรง 13"/>
        <xdr:cNvSpPr>
          <a:spLocks/>
        </xdr:cNvSpPr>
      </xdr:nvSpPr>
      <xdr:spPr>
        <a:xfrm>
          <a:off x="0" y="2466975"/>
          <a:ext cx="2505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38100</xdr:rowOff>
    </xdr:from>
    <xdr:to>
      <xdr:col>0</xdr:col>
      <xdr:colOff>752475</xdr:colOff>
      <xdr:row>4</xdr:row>
      <xdr:rowOff>219075</xdr:rowOff>
    </xdr:to>
    <xdr:sp>
      <xdr:nvSpPr>
        <xdr:cNvPr id="2" name="สี่เหลี่ยมผืนผ้า 14"/>
        <xdr:cNvSpPr>
          <a:spLocks/>
        </xdr:cNvSpPr>
      </xdr:nvSpPr>
      <xdr:spPr>
        <a:xfrm>
          <a:off x="581025" y="1019175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4</xdr:row>
      <xdr:rowOff>57150</xdr:rowOff>
    </xdr:from>
    <xdr:to>
      <xdr:col>0</xdr:col>
      <xdr:colOff>1304925</xdr:colOff>
      <xdr:row>4</xdr:row>
      <xdr:rowOff>238125</xdr:rowOff>
    </xdr:to>
    <xdr:sp>
      <xdr:nvSpPr>
        <xdr:cNvPr id="3" name="สี่เหลี่ยมผืนผ้า 15"/>
        <xdr:cNvSpPr>
          <a:spLocks/>
        </xdr:cNvSpPr>
      </xdr:nvSpPr>
      <xdr:spPr>
        <a:xfrm>
          <a:off x="1133475" y="1038225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4</xdr:row>
      <xdr:rowOff>57150</xdr:rowOff>
    </xdr:from>
    <xdr:to>
      <xdr:col>0</xdr:col>
      <xdr:colOff>1800225</xdr:colOff>
      <xdr:row>4</xdr:row>
      <xdr:rowOff>238125</xdr:rowOff>
    </xdr:to>
    <xdr:sp>
      <xdr:nvSpPr>
        <xdr:cNvPr id="4" name="สี่เหลี่ยมผืนผ้า 16"/>
        <xdr:cNvSpPr>
          <a:spLocks/>
        </xdr:cNvSpPr>
      </xdr:nvSpPr>
      <xdr:spPr>
        <a:xfrm>
          <a:off x="1628775" y="1038225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4</xdr:row>
      <xdr:rowOff>47625</xdr:rowOff>
    </xdr:from>
    <xdr:to>
      <xdr:col>0</xdr:col>
      <xdr:colOff>2266950</xdr:colOff>
      <xdr:row>4</xdr:row>
      <xdr:rowOff>228600</xdr:rowOff>
    </xdr:to>
    <xdr:sp>
      <xdr:nvSpPr>
        <xdr:cNvPr id="5" name="สี่เหลี่ยมผืนผ้า 17"/>
        <xdr:cNvSpPr>
          <a:spLocks/>
        </xdr:cNvSpPr>
      </xdr:nvSpPr>
      <xdr:spPr>
        <a:xfrm>
          <a:off x="2095500" y="1028700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5</xdr:row>
      <xdr:rowOff>66675</xdr:rowOff>
    </xdr:from>
    <xdr:to>
      <xdr:col>0</xdr:col>
      <xdr:colOff>752475</xdr:colOff>
      <xdr:row>5</xdr:row>
      <xdr:rowOff>247650</xdr:rowOff>
    </xdr:to>
    <xdr:sp>
      <xdr:nvSpPr>
        <xdr:cNvPr id="6" name="สี่เหลี่ยมผืนผ้า 18"/>
        <xdr:cNvSpPr>
          <a:spLocks/>
        </xdr:cNvSpPr>
      </xdr:nvSpPr>
      <xdr:spPr>
        <a:xfrm>
          <a:off x="581025" y="1343025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5</xdr:row>
      <xdr:rowOff>66675</xdr:rowOff>
    </xdr:from>
    <xdr:to>
      <xdr:col>0</xdr:col>
      <xdr:colOff>1323975</xdr:colOff>
      <xdr:row>5</xdr:row>
      <xdr:rowOff>247650</xdr:rowOff>
    </xdr:to>
    <xdr:sp>
      <xdr:nvSpPr>
        <xdr:cNvPr id="7" name="สี่เหลี่ยมผืนผ้า 19"/>
        <xdr:cNvSpPr>
          <a:spLocks/>
        </xdr:cNvSpPr>
      </xdr:nvSpPr>
      <xdr:spPr>
        <a:xfrm>
          <a:off x="1152525" y="1343025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1609725</xdr:colOff>
      <xdr:row>5</xdr:row>
      <xdr:rowOff>57150</xdr:rowOff>
    </xdr:from>
    <xdr:to>
      <xdr:col>0</xdr:col>
      <xdr:colOff>1781175</xdr:colOff>
      <xdr:row>5</xdr:row>
      <xdr:rowOff>238125</xdr:rowOff>
    </xdr:to>
    <xdr:sp>
      <xdr:nvSpPr>
        <xdr:cNvPr id="8" name="สี่เหลี่ยมผืนผ้า 20"/>
        <xdr:cNvSpPr>
          <a:spLocks/>
        </xdr:cNvSpPr>
      </xdr:nvSpPr>
      <xdr:spPr>
        <a:xfrm>
          <a:off x="1609725" y="1333500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2114550</xdr:colOff>
      <xdr:row>5</xdr:row>
      <xdr:rowOff>57150</xdr:rowOff>
    </xdr:from>
    <xdr:to>
      <xdr:col>0</xdr:col>
      <xdr:colOff>2286000</xdr:colOff>
      <xdr:row>5</xdr:row>
      <xdr:rowOff>238125</xdr:rowOff>
    </xdr:to>
    <xdr:sp>
      <xdr:nvSpPr>
        <xdr:cNvPr id="9" name="สี่เหลี่ยมผืนผ้า 21"/>
        <xdr:cNvSpPr>
          <a:spLocks/>
        </xdr:cNvSpPr>
      </xdr:nvSpPr>
      <xdr:spPr>
        <a:xfrm>
          <a:off x="2114550" y="1333500"/>
          <a:ext cx="171450" cy="1809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</xdr:row>
      <xdr:rowOff>266700</xdr:rowOff>
    </xdr:from>
    <xdr:to>
      <xdr:col>0</xdr:col>
      <xdr:colOff>819150</xdr:colOff>
      <xdr:row>4</xdr:row>
      <xdr:rowOff>123825</xdr:rowOff>
    </xdr:to>
    <xdr:sp>
      <xdr:nvSpPr>
        <xdr:cNvPr id="10" name="ตัวเชื่อมต่อตรง 23"/>
        <xdr:cNvSpPr>
          <a:spLocks/>
        </xdr:cNvSpPr>
      </xdr:nvSpPr>
      <xdr:spPr>
        <a:xfrm flipV="1">
          <a:off x="628650" y="962025"/>
          <a:ext cx="19050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</xdr:row>
      <xdr:rowOff>57150</xdr:rowOff>
    </xdr:from>
    <xdr:to>
      <xdr:col>0</xdr:col>
      <xdr:colOff>800100</xdr:colOff>
      <xdr:row>5</xdr:row>
      <xdr:rowOff>190500</xdr:rowOff>
    </xdr:to>
    <xdr:sp>
      <xdr:nvSpPr>
        <xdr:cNvPr id="11" name="ตัวเชื่อมต่อตรง 25"/>
        <xdr:cNvSpPr>
          <a:spLocks/>
        </xdr:cNvSpPr>
      </xdr:nvSpPr>
      <xdr:spPr>
        <a:xfrm flipV="1">
          <a:off x="609600" y="1333500"/>
          <a:ext cx="1905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9525</xdr:rowOff>
    </xdr:from>
    <xdr:to>
      <xdr:col>1</xdr:col>
      <xdr:colOff>1476375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33350" y="1190625"/>
          <a:ext cx="1438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zoomScale="104" zoomScaleNormal="104" zoomScalePageLayoutView="0" workbookViewId="0" topLeftCell="A1">
      <selection activeCell="I14" sqref="I14"/>
    </sheetView>
  </sheetViews>
  <sheetFormatPr defaultColWidth="9.140625" defaultRowHeight="19.5" customHeight="1"/>
  <cols>
    <col min="1" max="1" width="47.140625" style="205" customWidth="1"/>
    <col min="2" max="2" width="13.00390625" style="208" customWidth="1"/>
    <col min="3" max="3" width="12.7109375" style="257" bestFit="1" customWidth="1"/>
    <col min="4" max="4" width="38.28125" style="205" customWidth="1"/>
    <col min="5" max="5" width="9.140625" style="205" hidden="1" customWidth="1"/>
    <col min="6" max="6" width="4.8515625" style="205" hidden="1" customWidth="1"/>
    <col min="7" max="7" width="26.28125" style="205" customWidth="1"/>
    <col min="8" max="8" width="8.28125" style="205" customWidth="1"/>
    <col min="9" max="9" width="13.28125" style="208" bestFit="1" customWidth="1"/>
    <col min="10" max="10" width="6.28125" style="205" customWidth="1"/>
    <col min="11" max="14" width="9.140625" style="205" customWidth="1"/>
    <col min="15" max="15" width="12.57421875" style="205" bestFit="1" customWidth="1"/>
    <col min="16" max="16384" width="9.140625" style="205" customWidth="1"/>
  </cols>
  <sheetData>
    <row r="1" spans="1:10" ht="19.5" customHeight="1">
      <c r="A1" s="260" t="s">
        <v>178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9.5" customHeight="1">
      <c r="A2" s="260" t="s">
        <v>149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9.5" customHeight="1">
      <c r="A3" s="260" t="s">
        <v>10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7" ht="19.5" customHeight="1">
      <c r="A4" s="1" t="s">
        <v>193</v>
      </c>
      <c r="B4" s="206"/>
      <c r="C4" s="207"/>
      <c r="D4" s="204"/>
      <c r="E4" s="204"/>
      <c r="F4" s="204"/>
      <c r="G4" s="204"/>
    </row>
    <row r="5" spans="1:10" ht="19.5" customHeight="1">
      <c r="A5" s="1" t="s">
        <v>195</v>
      </c>
      <c r="B5" s="206"/>
      <c r="C5" s="207"/>
      <c r="D5" s="204"/>
      <c r="E5" s="204"/>
      <c r="F5" s="204"/>
      <c r="G5" s="204"/>
      <c r="I5" s="261" t="s">
        <v>26</v>
      </c>
      <c r="J5" s="261"/>
    </row>
    <row r="6" spans="1:10" s="209" customFormat="1" ht="19.5" customHeight="1">
      <c r="A6" s="266" t="s">
        <v>56</v>
      </c>
      <c r="B6" s="266"/>
      <c r="C6" s="266"/>
      <c r="D6" s="266"/>
      <c r="E6" s="266"/>
      <c r="F6" s="266"/>
      <c r="G6" s="266"/>
      <c r="H6" s="266"/>
      <c r="I6" s="261" t="s">
        <v>179</v>
      </c>
      <c r="J6" s="261"/>
    </row>
    <row r="7" spans="1:10" s="209" customFormat="1" ht="19.5" customHeight="1">
      <c r="A7" s="209" t="s">
        <v>4</v>
      </c>
      <c r="B7" s="210"/>
      <c r="C7" s="207"/>
      <c r="D7" s="204"/>
      <c r="E7" s="204"/>
      <c r="F7" s="204"/>
      <c r="G7" s="204"/>
      <c r="I7" s="261" t="s">
        <v>27</v>
      </c>
      <c r="J7" s="261"/>
    </row>
    <row r="8" spans="1:10" ht="19.5" customHeight="1">
      <c r="A8" s="211" t="s">
        <v>7</v>
      </c>
      <c r="B8" s="262" t="s">
        <v>2</v>
      </c>
      <c r="C8" s="263"/>
      <c r="D8" s="265" t="s">
        <v>9</v>
      </c>
      <c r="E8" s="265"/>
      <c r="F8" s="265"/>
      <c r="G8" s="265"/>
      <c r="H8" s="265"/>
      <c r="I8" s="265"/>
      <c r="J8" s="265"/>
    </row>
    <row r="9" spans="1:10" ht="19.5" customHeight="1">
      <c r="A9" s="212" t="s">
        <v>8</v>
      </c>
      <c r="B9" s="213" t="s">
        <v>148</v>
      </c>
      <c r="C9" s="214" t="s">
        <v>191</v>
      </c>
      <c r="D9" s="265"/>
      <c r="E9" s="265"/>
      <c r="F9" s="265"/>
      <c r="G9" s="265"/>
      <c r="H9" s="265"/>
      <c r="I9" s="265"/>
      <c r="J9" s="265"/>
    </row>
    <row r="10" spans="1:10" ht="19.5" customHeight="1">
      <c r="A10" s="215" t="s">
        <v>1</v>
      </c>
      <c r="B10" s="216">
        <f>B11+B110</f>
        <v>7088700</v>
      </c>
      <c r="C10" s="217">
        <f>C11+C110</f>
        <v>18419200</v>
      </c>
      <c r="D10" s="264"/>
      <c r="E10" s="264"/>
      <c r="F10" s="264"/>
      <c r="G10" s="264"/>
      <c r="H10" s="264"/>
      <c r="I10" s="264"/>
      <c r="J10" s="264"/>
    </row>
    <row r="11" spans="1:10" ht="21">
      <c r="A11" s="218" t="s">
        <v>3</v>
      </c>
      <c r="B11" s="219">
        <f>B12+B56+B104</f>
        <v>7088700</v>
      </c>
      <c r="C11" s="220">
        <f>C12+C104</f>
        <v>15463600</v>
      </c>
      <c r="D11" s="221"/>
      <c r="J11" s="222"/>
    </row>
    <row r="12" spans="1:10" ht="21">
      <c r="A12" s="218" t="s">
        <v>28</v>
      </c>
      <c r="B12" s="219">
        <v>1078900</v>
      </c>
      <c r="C12" s="220">
        <f>C13+C16+C78+C56</f>
        <v>15026800</v>
      </c>
      <c r="D12" s="221"/>
      <c r="J12" s="131"/>
    </row>
    <row r="13" spans="1:10" ht="21">
      <c r="A13" s="218" t="s">
        <v>29</v>
      </c>
      <c r="B13" s="219"/>
      <c r="C13" s="223">
        <f>SUM(C14:C15)</f>
        <v>9000</v>
      </c>
      <c r="D13" s="221"/>
      <c r="J13" s="131"/>
    </row>
    <row r="14" spans="1:10" ht="21">
      <c r="A14" s="224" t="s">
        <v>64</v>
      </c>
      <c r="B14" s="225"/>
      <c r="C14" s="223">
        <v>9000</v>
      </c>
      <c r="D14" s="221" t="s">
        <v>407</v>
      </c>
      <c r="J14" s="131"/>
    </row>
    <row r="15" spans="1:10" ht="21">
      <c r="A15" s="224" t="s">
        <v>65</v>
      </c>
      <c r="B15" s="225"/>
      <c r="C15" s="223"/>
      <c r="D15" s="221"/>
      <c r="J15" s="131"/>
    </row>
    <row r="16" spans="1:10" s="221" customFormat="1" ht="21">
      <c r="A16" s="218" t="s">
        <v>30</v>
      </c>
      <c r="B16" s="219"/>
      <c r="C16" s="220">
        <f>C17+C23+C29+C43</f>
        <v>4320900</v>
      </c>
      <c r="I16" s="226"/>
      <c r="J16" s="131"/>
    </row>
    <row r="17" spans="1:10" s="221" customFormat="1" ht="23.25">
      <c r="A17" s="224" t="s">
        <v>31</v>
      </c>
      <c r="B17" s="225"/>
      <c r="C17" s="223">
        <f>I17+I20</f>
        <v>3206400</v>
      </c>
      <c r="D17" s="227" t="s">
        <v>336</v>
      </c>
      <c r="H17" s="221" t="s">
        <v>11</v>
      </c>
      <c r="I17" s="228">
        <f>I18+I19</f>
        <v>3168000</v>
      </c>
      <c r="J17" s="131" t="s">
        <v>13</v>
      </c>
    </row>
    <row r="18" spans="1:10" s="221" customFormat="1" ht="21">
      <c r="A18" s="224"/>
      <c r="B18" s="225"/>
      <c r="C18" s="223"/>
      <c r="D18" s="221" t="s">
        <v>355</v>
      </c>
      <c r="G18" s="221" t="s">
        <v>357</v>
      </c>
      <c r="H18" s="221" t="s">
        <v>11</v>
      </c>
      <c r="I18" s="226">
        <f>30*120*240</f>
        <v>864000</v>
      </c>
      <c r="J18" s="131" t="s">
        <v>13</v>
      </c>
    </row>
    <row r="19" spans="1:10" s="221" customFormat="1" ht="21">
      <c r="A19" s="224"/>
      <c r="B19" s="225"/>
      <c r="C19" s="223"/>
      <c r="D19" s="221" t="s">
        <v>356</v>
      </c>
      <c r="G19" s="221" t="s">
        <v>358</v>
      </c>
      <c r="H19" s="221" t="s">
        <v>11</v>
      </c>
      <c r="I19" s="226">
        <f>80*120*240</f>
        <v>2304000</v>
      </c>
      <c r="J19" s="131" t="s">
        <v>13</v>
      </c>
    </row>
    <row r="20" spans="1:10" s="221" customFormat="1" ht="23.25">
      <c r="A20" s="224"/>
      <c r="B20" s="225"/>
      <c r="C20" s="223"/>
      <c r="D20" s="227" t="s">
        <v>342</v>
      </c>
      <c r="H20" s="221" t="s">
        <v>11</v>
      </c>
      <c r="I20" s="228">
        <f>I21</f>
        <v>38400</v>
      </c>
      <c r="J20" s="131" t="s">
        <v>13</v>
      </c>
    </row>
    <row r="21" spans="1:10" s="221" customFormat="1" ht="21">
      <c r="A21" s="224"/>
      <c r="B21" s="225"/>
      <c r="C21" s="223"/>
      <c r="D21" s="221" t="s">
        <v>355</v>
      </c>
      <c r="G21" s="221" t="s">
        <v>337</v>
      </c>
      <c r="H21" s="221" t="s">
        <v>11</v>
      </c>
      <c r="I21" s="226">
        <f>4*12*800</f>
        <v>38400</v>
      </c>
      <c r="J21" s="131" t="s">
        <v>13</v>
      </c>
    </row>
    <row r="22" spans="1:10" s="221" customFormat="1" ht="21">
      <c r="A22" s="224"/>
      <c r="B22" s="225"/>
      <c r="C22" s="223"/>
      <c r="I22" s="226"/>
      <c r="J22" s="131"/>
    </row>
    <row r="23" spans="1:10" s="221" customFormat="1" ht="23.25">
      <c r="A23" s="224" t="s">
        <v>32</v>
      </c>
      <c r="B23" s="225"/>
      <c r="C23" s="223">
        <f>I24+I26+I27</f>
        <v>951400</v>
      </c>
      <c r="D23" s="227" t="s">
        <v>343</v>
      </c>
      <c r="H23" s="221" t="s">
        <v>11</v>
      </c>
      <c r="I23" s="228">
        <f>SUM(I24:I27)</f>
        <v>951400</v>
      </c>
      <c r="J23" s="131" t="s">
        <v>13</v>
      </c>
    </row>
    <row r="24" spans="1:10" s="221" customFormat="1" ht="21">
      <c r="A24" s="224"/>
      <c r="B24" s="225"/>
      <c r="C24" s="223"/>
      <c r="D24" s="221" t="s">
        <v>33</v>
      </c>
      <c r="G24" s="221" t="s">
        <v>150</v>
      </c>
      <c r="H24" s="221" t="s">
        <v>11</v>
      </c>
      <c r="I24" s="226">
        <v>665600</v>
      </c>
      <c r="J24" s="131" t="s">
        <v>13</v>
      </c>
    </row>
    <row r="25" spans="1:10" s="221" customFormat="1" ht="21">
      <c r="A25" s="224"/>
      <c r="B25" s="225"/>
      <c r="C25" s="223"/>
      <c r="I25" s="226"/>
      <c r="J25" s="131"/>
    </row>
    <row r="26" spans="1:10" s="221" customFormat="1" ht="21">
      <c r="A26" s="224"/>
      <c r="B26" s="225"/>
      <c r="C26" s="223"/>
      <c r="D26" s="221" t="s">
        <v>34</v>
      </c>
      <c r="G26" s="221" t="s">
        <v>120</v>
      </c>
      <c r="H26" s="221" t="s">
        <v>11</v>
      </c>
      <c r="I26" s="226">
        <v>251600</v>
      </c>
      <c r="J26" s="131" t="s">
        <v>13</v>
      </c>
    </row>
    <row r="27" spans="1:10" s="221" customFormat="1" ht="21">
      <c r="A27" s="224"/>
      <c r="B27" s="225"/>
      <c r="C27" s="223"/>
      <c r="D27" s="221" t="s">
        <v>121</v>
      </c>
      <c r="G27" s="221" t="s">
        <v>152</v>
      </c>
      <c r="H27" s="221" t="s">
        <v>11</v>
      </c>
      <c r="I27" s="226">
        <v>34200</v>
      </c>
      <c r="J27" s="131" t="s">
        <v>13</v>
      </c>
    </row>
    <row r="28" spans="1:10" s="221" customFormat="1" ht="21">
      <c r="A28" s="224"/>
      <c r="B28" s="225"/>
      <c r="C28" s="223"/>
      <c r="I28" s="226"/>
      <c r="J28" s="131"/>
    </row>
    <row r="29" spans="1:10" s="221" customFormat="1" ht="23.25">
      <c r="A29" s="224" t="s">
        <v>35</v>
      </c>
      <c r="B29" s="225"/>
      <c r="C29" s="223">
        <f>I30+I32+I36+I37+I38+I31+I33+I35+I39+I40</f>
        <v>138100</v>
      </c>
      <c r="D29" s="229"/>
      <c r="H29" s="221" t="s">
        <v>11</v>
      </c>
      <c r="I29" s="228">
        <f>SUM(I30:I40)</f>
        <v>138100</v>
      </c>
      <c r="J29" s="131" t="s">
        <v>13</v>
      </c>
    </row>
    <row r="30" spans="1:10" s="221" customFormat="1" ht="21">
      <c r="A30" s="224"/>
      <c r="B30" s="225"/>
      <c r="C30" s="223"/>
      <c r="D30" s="221" t="s">
        <v>36</v>
      </c>
      <c r="G30" s="221" t="s">
        <v>153</v>
      </c>
      <c r="H30" s="221" t="s">
        <v>11</v>
      </c>
      <c r="I30" s="226">
        <v>33000</v>
      </c>
      <c r="J30" s="131" t="s">
        <v>13</v>
      </c>
    </row>
    <row r="31" spans="1:10" s="221" customFormat="1" ht="21">
      <c r="A31" s="224"/>
      <c r="B31" s="225"/>
      <c r="C31" s="223"/>
      <c r="D31" s="221" t="s">
        <v>154</v>
      </c>
      <c r="G31" s="221" t="s">
        <v>163</v>
      </c>
      <c r="H31" s="221" t="s">
        <v>11</v>
      </c>
      <c r="I31" s="226">
        <v>4400</v>
      </c>
      <c r="J31" s="131" t="s">
        <v>13</v>
      </c>
    </row>
    <row r="32" spans="1:10" s="221" customFormat="1" ht="21">
      <c r="A32" s="224"/>
      <c r="B32" s="225"/>
      <c r="C32" s="223"/>
      <c r="D32" s="221" t="s">
        <v>62</v>
      </c>
      <c r="G32" s="221" t="s">
        <v>63</v>
      </c>
      <c r="H32" s="221" t="s">
        <v>11</v>
      </c>
      <c r="I32" s="226">
        <v>6600</v>
      </c>
      <c r="J32" s="131" t="s">
        <v>13</v>
      </c>
    </row>
    <row r="33" spans="1:10" s="221" customFormat="1" ht="21">
      <c r="A33" s="224"/>
      <c r="B33" s="225"/>
      <c r="C33" s="223"/>
      <c r="D33" s="221" t="s">
        <v>155</v>
      </c>
      <c r="G33" s="221" t="s">
        <v>63</v>
      </c>
      <c r="H33" s="221" t="s">
        <v>11</v>
      </c>
      <c r="I33" s="226">
        <v>6600</v>
      </c>
      <c r="J33" s="131" t="s">
        <v>13</v>
      </c>
    </row>
    <row r="34" spans="1:10" s="221" customFormat="1" ht="21">
      <c r="A34" s="224"/>
      <c r="B34" s="225"/>
      <c r="C34" s="223"/>
      <c r="D34" s="221" t="s">
        <v>37</v>
      </c>
      <c r="I34" s="226"/>
      <c r="J34" s="131"/>
    </row>
    <row r="35" spans="1:10" s="221" customFormat="1" ht="21">
      <c r="A35" s="224"/>
      <c r="B35" s="225"/>
      <c r="C35" s="223"/>
      <c r="D35" s="221" t="s">
        <v>156</v>
      </c>
      <c r="G35" s="221" t="s">
        <v>157</v>
      </c>
      <c r="H35" s="221" t="s">
        <v>11</v>
      </c>
      <c r="I35" s="226">
        <v>24000</v>
      </c>
      <c r="J35" s="131" t="s">
        <v>13</v>
      </c>
    </row>
    <row r="36" spans="1:10" s="221" customFormat="1" ht="21">
      <c r="A36" s="224"/>
      <c r="B36" s="225"/>
      <c r="C36" s="223"/>
      <c r="D36" s="221" t="s">
        <v>38</v>
      </c>
      <c r="G36" s="221" t="s">
        <v>158</v>
      </c>
      <c r="H36" s="221" t="s">
        <v>11</v>
      </c>
      <c r="I36" s="226">
        <v>16000</v>
      </c>
      <c r="J36" s="131" t="s">
        <v>13</v>
      </c>
    </row>
    <row r="37" spans="1:10" s="221" customFormat="1" ht="21">
      <c r="A37" s="224"/>
      <c r="B37" s="225"/>
      <c r="C37" s="223"/>
      <c r="D37" s="221" t="s">
        <v>39</v>
      </c>
      <c r="G37" s="221" t="s">
        <v>159</v>
      </c>
      <c r="H37" s="221" t="s">
        <v>11</v>
      </c>
      <c r="I37" s="226">
        <v>12500</v>
      </c>
      <c r="J37" s="131" t="s">
        <v>13</v>
      </c>
    </row>
    <row r="38" spans="1:10" s="221" customFormat="1" ht="21">
      <c r="A38" s="224"/>
      <c r="B38" s="225"/>
      <c r="C38" s="223"/>
      <c r="D38" s="221" t="s">
        <v>40</v>
      </c>
      <c r="G38" s="221" t="s">
        <v>42</v>
      </c>
      <c r="H38" s="221" t="s">
        <v>11</v>
      </c>
      <c r="I38" s="226">
        <v>15000</v>
      </c>
      <c r="J38" s="131" t="s">
        <v>13</v>
      </c>
    </row>
    <row r="39" spans="1:10" s="221" customFormat="1" ht="21">
      <c r="A39" s="224"/>
      <c r="B39" s="225"/>
      <c r="C39" s="223"/>
      <c r="D39" s="221" t="s">
        <v>160</v>
      </c>
      <c r="G39" s="221" t="s">
        <v>171</v>
      </c>
      <c r="H39" s="221" t="s">
        <v>11</v>
      </c>
      <c r="I39" s="226">
        <v>4000</v>
      </c>
      <c r="J39" s="131" t="s">
        <v>13</v>
      </c>
    </row>
    <row r="40" spans="1:10" s="221" customFormat="1" ht="21">
      <c r="A40" s="224"/>
      <c r="B40" s="225"/>
      <c r="C40" s="223"/>
      <c r="D40" s="221" t="s">
        <v>161</v>
      </c>
      <c r="G40" s="221" t="s">
        <v>172</v>
      </c>
      <c r="H40" s="221" t="s">
        <v>11</v>
      </c>
      <c r="I40" s="226">
        <v>16000</v>
      </c>
      <c r="J40" s="131" t="s">
        <v>13</v>
      </c>
    </row>
    <row r="41" spans="1:10" s="221" customFormat="1" ht="21">
      <c r="A41" s="224"/>
      <c r="B41" s="225"/>
      <c r="C41" s="223"/>
      <c r="D41" s="221" t="s">
        <v>162</v>
      </c>
      <c r="I41" s="226"/>
      <c r="J41" s="131"/>
    </row>
    <row r="42" spans="1:10" s="221" customFormat="1" ht="21">
      <c r="A42" s="224"/>
      <c r="B42" s="225"/>
      <c r="C42" s="223"/>
      <c r="I42" s="226"/>
      <c r="J42" s="131"/>
    </row>
    <row r="43" spans="1:10" s="221" customFormat="1" ht="21">
      <c r="A43" s="230" t="s">
        <v>41</v>
      </c>
      <c r="B43" s="231"/>
      <c r="C43" s="223">
        <f>I43+I44</f>
        <v>25000</v>
      </c>
      <c r="D43" s="221" t="s">
        <v>45</v>
      </c>
      <c r="G43" s="221" t="s">
        <v>346</v>
      </c>
      <c r="H43" s="221" t="s">
        <v>11</v>
      </c>
      <c r="I43" s="226">
        <f>1*5000</f>
        <v>5000</v>
      </c>
      <c r="J43" s="131" t="s">
        <v>13</v>
      </c>
    </row>
    <row r="44" spans="1:10" s="221" customFormat="1" ht="21">
      <c r="A44" s="230"/>
      <c r="B44" s="231"/>
      <c r="C44" s="223"/>
      <c r="D44" s="221" t="s">
        <v>344</v>
      </c>
      <c r="G44" s="221" t="s">
        <v>345</v>
      </c>
      <c r="H44" s="221" t="s">
        <v>11</v>
      </c>
      <c r="I44" s="226">
        <f>4*5000</f>
        <v>20000</v>
      </c>
      <c r="J44" s="131" t="s">
        <v>13</v>
      </c>
    </row>
    <row r="45" spans="1:10" s="221" customFormat="1" ht="21">
      <c r="A45" s="230" t="s">
        <v>66</v>
      </c>
      <c r="B45" s="231"/>
      <c r="C45" s="223"/>
      <c r="I45" s="226"/>
      <c r="J45" s="131"/>
    </row>
    <row r="46" spans="1:10" s="221" customFormat="1" ht="21">
      <c r="A46" s="230" t="s">
        <v>67</v>
      </c>
      <c r="B46" s="231"/>
      <c r="C46" s="223"/>
      <c r="I46" s="226"/>
      <c r="J46" s="131"/>
    </row>
    <row r="47" spans="1:10" s="221" customFormat="1" ht="21">
      <c r="A47" s="224" t="s">
        <v>83</v>
      </c>
      <c r="B47" s="225"/>
      <c r="C47" s="223"/>
      <c r="I47" s="226"/>
      <c r="J47" s="131"/>
    </row>
    <row r="48" spans="1:10" s="221" customFormat="1" ht="21">
      <c r="A48" s="224" t="s">
        <v>84</v>
      </c>
      <c r="B48" s="225"/>
      <c r="C48" s="223"/>
      <c r="I48" s="226"/>
      <c r="J48" s="131"/>
    </row>
    <row r="49" spans="1:10" s="221" customFormat="1" ht="21">
      <c r="A49" s="224" t="s">
        <v>164</v>
      </c>
      <c r="B49" s="225"/>
      <c r="C49" s="223"/>
      <c r="I49" s="226"/>
      <c r="J49" s="131"/>
    </row>
    <row r="50" spans="1:10" s="221" customFormat="1" ht="21">
      <c r="A50" s="224" t="s">
        <v>85</v>
      </c>
      <c r="B50" s="225"/>
      <c r="C50" s="223"/>
      <c r="I50" s="226"/>
      <c r="J50" s="131"/>
    </row>
    <row r="51" spans="1:10" s="221" customFormat="1" ht="21">
      <c r="A51" s="224" t="s">
        <v>86</v>
      </c>
      <c r="B51" s="225"/>
      <c r="C51" s="223"/>
      <c r="I51" s="226"/>
      <c r="J51" s="131"/>
    </row>
    <row r="52" spans="1:10" s="221" customFormat="1" ht="21">
      <c r="A52" s="230" t="s">
        <v>181</v>
      </c>
      <c r="B52" s="231"/>
      <c r="C52" s="223"/>
      <c r="I52" s="226"/>
      <c r="J52" s="131"/>
    </row>
    <row r="53" spans="1:10" s="221" customFormat="1" ht="21">
      <c r="A53" s="230" t="s">
        <v>182</v>
      </c>
      <c r="B53" s="231"/>
      <c r="C53" s="223"/>
      <c r="I53" s="226"/>
      <c r="J53" s="131"/>
    </row>
    <row r="54" spans="1:10" s="221" customFormat="1" ht="21">
      <c r="A54" s="230" t="s">
        <v>183</v>
      </c>
      <c r="B54" s="231"/>
      <c r="C54" s="223"/>
      <c r="I54" s="226"/>
      <c r="J54" s="131"/>
    </row>
    <row r="55" spans="1:10" s="221" customFormat="1" ht="21">
      <c r="A55" s="230" t="s">
        <v>184</v>
      </c>
      <c r="B55" s="231"/>
      <c r="C55" s="223"/>
      <c r="I55" s="226"/>
      <c r="J55" s="131"/>
    </row>
    <row r="56" spans="1:10" s="221" customFormat="1" ht="21">
      <c r="A56" s="224" t="s">
        <v>180</v>
      </c>
      <c r="B56" s="225">
        <v>5844600</v>
      </c>
      <c r="C56" s="223">
        <f>I56</f>
        <v>9276000</v>
      </c>
      <c r="D56" s="218" t="s">
        <v>0</v>
      </c>
      <c r="E56" s="227"/>
      <c r="F56" s="227"/>
      <c r="G56" s="227" t="s">
        <v>333</v>
      </c>
      <c r="H56" s="227" t="s">
        <v>11</v>
      </c>
      <c r="I56" s="232">
        <f>I57+I65+I68+I72+I76</f>
        <v>9276000</v>
      </c>
      <c r="J56" s="233" t="s">
        <v>13</v>
      </c>
    </row>
    <row r="57" spans="1:10" s="221" customFormat="1" ht="21">
      <c r="A57" s="224"/>
      <c r="B57" s="225"/>
      <c r="C57" s="223"/>
      <c r="D57" s="218" t="s">
        <v>338</v>
      </c>
      <c r="E57" s="227"/>
      <c r="F57" s="227"/>
      <c r="H57" s="232" t="s">
        <v>11</v>
      </c>
      <c r="I57" s="232">
        <f>I58+I59+I60+I62+I63+I61+I64</f>
        <v>1620000</v>
      </c>
      <c r="J57" s="233" t="s">
        <v>13</v>
      </c>
    </row>
    <row r="58" spans="1:10" s="221" customFormat="1" ht="21">
      <c r="A58" s="224"/>
      <c r="B58" s="225"/>
      <c r="C58" s="223"/>
      <c r="D58" s="224" t="s">
        <v>12</v>
      </c>
      <c r="G58" s="221" t="s">
        <v>122</v>
      </c>
      <c r="I58" s="226">
        <v>180000</v>
      </c>
      <c r="J58" s="131" t="s">
        <v>13</v>
      </c>
    </row>
    <row r="59" spans="1:10" s="221" customFormat="1" ht="21">
      <c r="A59" s="224"/>
      <c r="B59" s="225"/>
      <c r="C59" s="223"/>
      <c r="D59" s="224" t="s">
        <v>14</v>
      </c>
      <c r="G59" s="221" t="s">
        <v>122</v>
      </c>
      <c r="I59" s="226">
        <v>180000</v>
      </c>
      <c r="J59" s="131" t="s">
        <v>13</v>
      </c>
    </row>
    <row r="60" spans="1:10" s="221" customFormat="1" ht="21">
      <c r="A60" s="224"/>
      <c r="B60" s="225"/>
      <c r="C60" s="223"/>
      <c r="D60" s="224" t="s">
        <v>25</v>
      </c>
      <c r="G60" s="221" t="s">
        <v>124</v>
      </c>
      <c r="I60" s="226">
        <v>360000</v>
      </c>
      <c r="J60" s="131" t="s">
        <v>13</v>
      </c>
    </row>
    <row r="61" spans="1:10" s="221" customFormat="1" ht="21">
      <c r="A61" s="224"/>
      <c r="B61" s="225"/>
      <c r="C61" s="223"/>
      <c r="D61" s="224" t="s">
        <v>123</v>
      </c>
      <c r="G61" s="221" t="s">
        <v>124</v>
      </c>
      <c r="I61" s="226">
        <v>360000</v>
      </c>
      <c r="J61" s="131" t="s">
        <v>13</v>
      </c>
    </row>
    <row r="62" spans="1:10" s="221" customFormat="1" ht="21">
      <c r="A62" s="224"/>
      <c r="B62" s="225"/>
      <c r="C62" s="223"/>
      <c r="D62" s="224" t="s">
        <v>15</v>
      </c>
      <c r="G62" s="221" t="s">
        <v>122</v>
      </c>
      <c r="I62" s="226">
        <v>180000</v>
      </c>
      <c r="J62" s="131" t="s">
        <v>13</v>
      </c>
    </row>
    <row r="63" spans="1:10" s="221" customFormat="1" ht="21">
      <c r="A63" s="224"/>
      <c r="B63" s="225"/>
      <c r="C63" s="223"/>
      <c r="D63" s="224" t="s">
        <v>16</v>
      </c>
      <c r="G63" s="221" t="s">
        <v>122</v>
      </c>
      <c r="I63" s="226">
        <v>180000</v>
      </c>
      <c r="J63" s="131" t="s">
        <v>13</v>
      </c>
    </row>
    <row r="64" spans="1:10" s="221" customFormat="1" ht="21">
      <c r="A64" s="230"/>
      <c r="B64" s="231"/>
      <c r="C64" s="223"/>
      <c r="D64" s="224" t="s">
        <v>141</v>
      </c>
      <c r="G64" s="221" t="s">
        <v>122</v>
      </c>
      <c r="I64" s="226">
        <v>180000</v>
      </c>
      <c r="J64" s="131" t="s">
        <v>13</v>
      </c>
    </row>
    <row r="65" spans="1:10" s="221" customFormat="1" ht="21">
      <c r="A65" s="224"/>
      <c r="B65" s="225"/>
      <c r="C65" s="223"/>
      <c r="D65" s="218" t="s">
        <v>17</v>
      </c>
      <c r="E65" s="227"/>
      <c r="F65" s="227"/>
      <c r="H65" s="227" t="s">
        <v>11</v>
      </c>
      <c r="I65" s="232">
        <f>I67+I66</f>
        <v>468000</v>
      </c>
      <c r="J65" s="233" t="s">
        <v>13</v>
      </c>
    </row>
    <row r="66" spans="1:10" s="221" customFormat="1" ht="21">
      <c r="A66" s="230"/>
      <c r="B66" s="231"/>
      <c r="C66" s="223"/>
      <c r="D66" s="224" t="s">
        <v>19</v>
      </c>
      <c r="G66" s="221" t="s">
        <v>125</v>
      </c>
      <c r="I66" s="226">
        <v>156000</v>
      </c>
      <c r="J66" s="131" t="s">
        <v>13</v>
      </c>
    </row>
    <row r="67" spans="1:10" s="221" customFormat="1" ht="21">
      <c r="A67" s="230"/>
      <c r="B67" s="231"/>
      <c r="C67" s="223"/>
      <c r="D67" s="224" t="s">
        <v>129</v>
      </c>
      <c r="G67" s="221" t="s">
        <v>128</v>
      </c>
      <c r="I67" s="226">
        <v>312000</v>
      </c>
      <c r="J67" s="131" t="s">
        <v>13</v>
      </c>
    </row>
    <row r="68" spans="1:10" s="221" customFormat="1" ht="21">
      <c r="A68" s="224"/>
      <c r="B68" s="225"/>
      <c r="C68" s="223"/>
      <c r="D68" s="218" t="s">
        <v>174</v>
      </c>
      <c r="E68" s="227"/>
      <c r="F68" s="227"/>
      <c r="H68" s="227" t="s">
        <v>11</v>
      </c>
      <c r="I68" s="232">
        <f>I69+I70+I71</f>
        <v>924000</v>
      </c>
      <c r="J68" s="233" t="s">
        <v>13</v>
      </c>
    </row>
    <row r="69" spans="1:10" s="221" customFormat="1" ht="21">
      <c r="A69" s="224"/>
      <c r="B69" s="225"/>
      <c r="C69" s="223"/>
      <c r="D69" s="224" t="s">
        <v>18</v>
      </c>
      <c r="G69" s="221" t="s">
        <v>126</v>
      </c>
      <c r="I69" s="226">
        <f>2*11000*12</f>
        <v>264000</v>
      </c>
      <c r="J69" s="131" t="s">
        <v>13</v>
      </c>
    </row>
    <row r="70" spans="1:10" s="221" customFormat="1" ht="21">
      <c r="A70" s="230"/>
      <c r="B70" s="231"/>
      <c r="C70" s="223"/>
      <c r="D70" s="224" t="s">
        <v>20</v>
      </c>
      <c r="G70" s="221" t="s">
        <v>126</v>
      </c>
      <c r="I70" s="226">
        <f>2*11000*12</f>
        <v>264000</v>
      </c>
      <c r="J70" s="131" t="s">
        <v>13</v>
      </c>
    </row>
    <row r="71" spans="1:10" s="221" customFormat="1" ht="21">
      <c r="A71" s="230"/>
      <c r="B71" s="231"/>
      <c r="C71" s="223"/>
      <c r="D71" s="224" t="s">
        <v>127</v>
      </c>
      <c r="G71" s="221" t="s">
        <v>173</v>
      </c>
      <c r="I71" s="226">
        <f>3*11000*12</f>
        <v>396000</v>
      </c>
      <c r="J71" s="131" t="s">
        <v>13</v>
      </c>
    </row>
    <row r="72" spans="1:10" s="221" customFormat="1" ht="21">
      <c r="A72" s="230"/>
      <c r="B72" s="231"/>
      <c r="C72" s="223"/>
      <c r="D72" s="218" t="s">
        <v>175</v>
      </c>
      <c r="E72" s="227"/>
      <c r="F72" s="227"/>
      <c r="H72" s="227" t="s">
        <v>11</v>
      </c>
      <c r="I72" s="232">
        <f>I73+I74+I75</f>
        <v>1188000</v>
      </c>
      <c r="J72" s="233" t="s">
        <v>13</v>
      </c>
    </row>
    <row r="73" spans="1:10" s="221" customFormat="1" ht="21">
      <c r="A73" s="230"/>
      <c r="B73" s="231"/>
      <c r="C73" s="223"/>
      <c r="D73" s="224" t="s">
        <v>21</v>
      </c>
      <c r="G73" s="221" t="s">
        <v>359</v>
      </c>
      <c r="I73" s="226">
        <f>2*9000*12</f>
        <v>216000</v>
      </c>
      <c r="J73" s="131" t="s">
        <v>13</v>
      </c>
    </row>
    <row r="74" spans="1:10" s="221" customFormat="1" ht="21">
      <c r="A74" s="230"/>
      <c r="B74" s="231"/>
      <c r="C74" s="223"/>
      <c r="D74" s="224" t="s">
        <v>22</v>
      </c>
      <c r="G74" s="221" t="s">
        <v>360</v>
      </c>
      <c r="I74" s="226">
        <f>7*9000*12</f>
        <v>756000</v>
      </c>
      <c r="J74" s="131" t="s">
        <v>13</v>
      </c>
    </row>
    <row r="75" spans="1:10" s="221" customFormat="1" ht="21">
      <c r="A75" s="230"/>
      <c r="B75" s="231"/>
      <c r="C75" s="223"/>
      <c r="D75" s="224" t="s">
        <v>23</v>
      </c>
      <c r="G75" s="221" t="s">
        <v>359</v>
      </c>
      <c r="I75" s="226">
        <f>2*9000*12</f>
        <v>216000</v>
      </c>
      <c r="J75" s="131" t="s">
        <v>13</v>
      </c>
    </row>
    <row r="76" spans="1:10" s="221" customFormat="1" ht="21">
      <c r="A76" s="230"/>
      <c r="B76" s="231"/>
      <c r="C76" s="223"/>
      <c r="D76" s="218" t="s">
        <v>0</v>
      </c>
      <c r="E76" s="227"/>
      <c r="F76" s="227"/>
      <c r="G76" s="227" t="s">
        <v>166</v>
      </c>
      <c r="H76" s="227" t="s">
        <v>11</v>
      </c>
      <c r="I76" s="232">
        <f>I77</f>
        <v>5076000</v>
      </c>
      <c r="J76" s="233" t="s">
        <v>13</v>
      </c>
    </row>
    <row r="77" spans="1:10" s="221" customFormat="1" ht="21">
      <c r="A77" s="230"/>
      <c r="B77" s="231"/>
      <c r="C77" s="223"/>
      <c r="D77" s="224" t="s">
        <v>24</v>
      </c>
      <c r="G77" s="221" t="s">
        <v>165</v>
      </c>
      <c r="I77" s="226">
        <f>47*9000*12</f>
        <v>5076000</v>
      </c>
      <c r="J77" s="131" t="s">
        <v>13</v>
      </c>
    </row>
    <row r="78" spans="1:10" s="221" customFormat="1" ht="21">
      <c r="A78" s="234" t="s">
        <v>43</v>
      </c>
      <c r="B78" s="235"/>
      <c r="C78" s="220">
        <f>C79+C89+C81+C91+C93+C86+C88+C102+C103</f>
        <v>1420900</v>
      </c>
      <c r="I78" s="226"/>
      <c r="J78" s="131"/>
    </row>
    <row r="79" spans="1:10" s="221" customFormat="1" ht="21">
      <c r="A79" s="224" t="s">
        <v>44</v>
      </c>
      <c r="B79" s="225"/>
      <c r="C79" s="223">
        <f>I79+I80</f>
        <v>198000</v>
      </c>
      <c r="D79" s="221" t="s">
        <v>45</v>
      </c>
      <c r="G79" s="221" t="s">
        <v>134</v>
      </c>
      <c r="I79" s="226">
        <v>90000</v>
      </c>
      <c r="J79" s="131" t="s">
        <v>13</v>
      </c>
    </row>
    <row r="80" spans="1:10" s="221" customFormat="1" ht="21">
      <c r="A80" s="224"/>
      <c r="B80" s="225"/>
      <c r="C80" s="223"/>
      <c r="D80" s="221" t="s">
        <v>46</v>
      </c>
      <c r="G80" s="221" t="s">
        <v>135</v>
      </c>
      <c r="I80" s="226">
        <v>108000</v>
      </c>
      <c r="J80" s="131" t="s">
        <v>13</v>
      </c>
    </row>
    <row r="81" spans="1:10" s="221" customFormat="1" ht="21">
      <c r="A81" s="224" t="s">
        <v>68</v>
      </c>
      <c r="B81" s="225"/>
      <c r="C81" s="223">
        <f>I81+I84+I85+I83</f>
        <v>580100</v>
      </c>
      <c r="D81" s="221" t="s">
        <v>47</v>
      </c>
      <c r="G81" s="221" t="s">
        <v>151</v>
      </c>
      <c r="I81" s="226">
        <v>476400</v>
      </c>
      <c r="J81" s="131" t="s">
        <v>13</v>
      </c>
    </row>
    <row r="82" spans="1:10" s="221" customFormat="1" ht="21">
      <c r="A82" s="224"/>
      <c r="B82" s="225"/>
      <c r="C82" s="223"/>
      <c r="D82" s="221" t="s">
        <v>48</v>
      </c>
      <c r="I82" s="226"/>
      <c r="J82" s="131"/>
    </row>
    <row r="83" spans="1:10" s="221" customFormat="1" ht="21">
      <c r="A83" s="224"/>
      <c r="B83" s="225"/>
      <c r="C83" s="223"/>
      <c r="D83" s="221" t="s">
        <v>121</v>
      </c>
      <c r="G83" s="221" t="s">
        <v>132</v>
      </c>
      <c r="I83" s="226">
        <v>41200</v>
      </c>
      <c r="J83" s="131" t="s">
        <v>13</v>
      </c>
    </row>
    <row r="84" spans="1:10" s="221" customFormat="1" ht="21">
      <c r="A84" s="224"/>
      <c r="B84" s="225"/>
      <c r="C84" s="223"/>
      <c r="D84" s="221" t="s">
        <v>49</v>
      </c>
      <c r="G84" s="221" t="s">
        <v>167</v>
      </c>
      <c r="I84" s="226">
        <v>40000</v>
      </c>
      <c r="J84" s="131" t="s">
        <v>13</v>
      </c>
    </row>
    <row r="85" spans="1:10" s="221" customFormat="1" ht="21">
      <c r="A85" s="224"/>
      <c r="B85" s="225"/>
      <c r="C85" s="223"/>
      <c r="D85" s="221" t="s">
        <v>50</v>
      </c>
      <c r="G85" s="221" t="s">
        <v>168</v>
      </c>
      <c r="I85" s="226">
        <v>22500</v>
      </c>
      <c r="J85" s="131" t="s">
        <v>13</v>
      </c>
    </row>
    <row r="86" spans="1:10" s="221" customFormat="1" ht="21">
      <c r="A86" s="224" t="s">
        <v>70</v>
      </c>
      <c r="B86" s="225"/>
      <c r="C86" s="223">
        <f>I86+I87</f>
        <v>44400</v>
      </c>
      <c r="D86" s="221" t="s">
        <v>45</v>
      </c>
      <c r="G86" s="221" t="s">
        <v>142</v>
      </c>
      <c r="I86" s="226">
        <v>12000</v>
      </c>
      <c r="J86" s="131" t="s">
        <v>13</v>
      </c>
    </row>
    <row r="87" spans="1:10" s="221" customFormat="1" ht="21">
      <c r="A87" s="224"/>
      <c r="B87" s="225"/>
      <c r="C87" s="223"/>
      <c r="D87" s="221" t="s">
        <v>46</v>
      </c>
      <c r="G87" s="221" t="s">
        <v>143</v>
      </c>
      <c r="I87" s="226">
        <v>32400</v>
      </c>
      <c r="J87" s="131" t="s">
        <v>13</v>
      </c>
    </row>
    <row r="88" spans="1:10" s="221" customFormat="1" ht="21">
      <c r="A88" s="224" t="s">
        <v>71</v>
      </c>
      <c r="B88" s="225"/>
      <c r="C88" s="223">
        <f>I88</f>
        <v>14400</v>
      </c>
      <c r="D88" s="221" t="s">
        <v>45</v>
      </c>
      <c r="G88" s="221" t="s">
        <v>144</v>
      </c>
      <c r="I88" s="226">
        <v>14400</v>
      </c>
      <c r="J88" s="131" t="s">
        <v>13</v>
      </c>
    </row>
    <row r="89" spans="1:10" s="221" customFormat="1" ht="21">
      <c r="A89" s="224" t="s">
        <v>69</v>
      </c>
      <c r="B89" s="225"/>
      <c r="C89" s="223">
        <f>I89+I90</f>
        <v>176000</v>
      </c>
      <c r="D89" s="221" t="s">
        <v>45</v>
      </c>
      <c r="G89" s="221" t="s">
        <v>131</v>
      </c>
      <c r="I89" s="226">
        <v>110000</v>
      </c>
      <c r="J89" s="131" t="s">
        <v>13</v>
      </c>
    </row>
    <row r="90" spans="1:10" s="221" customFormat="1" ht="21">
      <c r="A90" s="224"/>
      <c r="B90" s="225"/>
      <c r="C90" s="223"/>
      <c r="D90" s="221" t="s">
        <v>46</v>
      </c>
      <c r="G90" s="221" t="s">
        <v>130</v>
      </c>
      <c r="I90" s="226">
        <v>66000</v>
      </c>
      <c r="J90" s="131" t="s">
        <v>13</v>
      </c>
    </row>
    <row r="91" spans="1:10" s="221" customFormat="1" ht="21">
      <c r="A91" s="224" t="s">
        <v>72</v>
      </c>
      <c r="B91" s="225"/>
      <c r="C91" s="223">
        <f>I91+I92</f>
        <v>168000</v>
      </c>
      <c r="D91" s="224" t="s">
        <v>45</v>
      </c>
      <c r="G91" s="221" t="s">
        <v>133</v>
      </c>
      <c r="I91" s="226">
        <v>60000</v>
      </c>
      <c r="J91" s="131" t="s">
        <v>13</v>
      </c>
    </row>
    <row r="92" spans="1:10" s="221" customFormat="1" ht="21">
      <c r="A92" s="224"/>
      <c r="B92" s="225"/>
      <c r="C92" s="223"/>
      <c r="D92" s="224" t="s">
        <v>46</v>
      </c>
      <c r="G92" s="221" t="s">
        <v>135</v>
      </c>
      <c r="I92" s="226">
        <v>108000</v>
      </c>
      <c r="J92" s="131" t="s">
        <v>13</v>
      </c>
    </row>
    <row r="93" spans="1:10" s="221" customFormat="1" ht="21">
      <c r="A93" s="224" t="s">
        <v>73</v>
      </c>
      <c r="B93" s="225"/>
      <c r="C93" s="223">
        <f>I93</f>
        <v>24000</v>
      </c>
      <c r="D93" s="224" t="s">
        <v>45</v>
      </c>
      <c r="G93" s="221" t="s">
        <v>136</v>
      </c>
      <c r="I93" s="226">
        <v>24000</v>
      </c>
      <c r="J93" s="131" t="s">
        <v>13</v>
      </c>
    </row>
    <row r="94" spans="1:10" s="221" customFormat="1" ht="21">
      <c r="A94" s="224" t="s">
        <v>74</v>
      </c>
      <c r="B94" s="225"/>
      <c r="C94" s="223"/>
      <c r="D94" s="224"/>
      <c r="I94" s="226"/>
      <c r="J94" s="131"/>
    </row>
    <row r="95" spans="1:10" s="221" customFormat="1" ht="21">
      <c r="A95" s="224" t="s">
        <v>75</v>
      </c>
      <c r="B95" s="225"/>
      <c r="C95" s="223"/>
      <c r="I95" s="226"/>
      <c r="J95" s="131"/>
    </row>
    <row r="96" spans="1:10" s="221" customFormat="1" ht="21">
      <c r="A96" s="224" t="s">
        <v>76</v>
      </c>
      <c r="B96" s="225"/>
      <c r="C96" s="223"/>
      <c r="I96" s="226"/>
      <c r="J96" s="131"/>
    </row>
    <row r="97" spans="1:10" s="221" customFormat="1" ht="21">
      <c r="A97" s="224" t="s">
        <v>77</v>
      </c>
      <c r="B97" s="225"/>
      <c r="C97" s="223"/>
      <c r="I97" s="226"/>
      <c r="J97" s="131"/>
    </row>
    <row r="98" spans="1:10" s="221" customFormat="1" ht="21">
      <c r="A98" s="224" t="s">
        <v>78</v>
      </c>
      <c r="B98" s="225"/>
      <c r="C98" s="223"/>
      <c r="I98" s="226"/>
      <c r="J98" s="131"/>
    </row>
    <row r="99" spans="1:10" s="221" customFormat="1" ht="21">
      <c r="A99" s="224" t="s">
        <v>185</v>
      </c>
      <c r="B99" s="225"/>
      <c r="C99" s="223"/>
      <c r="I99" s="226"/>
      <c r="J99" s="131"/>
    </row>
    <row r="100" spans="1:10" s="221" customFormat="1" ht="21">
      <c r="A100" s="224" t="s">
        <v>186</v>
      </c>
      <c r="B100" s="225"/>
      <c r="C100" s="223"/>
      <c r="I100" s="226"/>
      <c r="J100" s="131"/>
    </row>
    <row r="101" spans="1:10" s="221" customFormat="1" ht="21">
      <c r="A101" s="224" t="s">
        <v>187</v>
      </c>
      <c r="B101" s="225"/>
      <c r="C101" s="223"/>
      <c r="I101" s="226"/>
      <c r="J101" s="131"/>
    </row>
    <row r="102" spans="1:10" s="221" customFormat="1" ht="21">
      <c r="A102" s="224" t="s">
        <v>188</v>
      </c>
      <c r="B102" s="225"/>
      <c r="C102" s="223">
        <f>I102</f>
        <v>6000</v>
      </c>
      <c r="D102" s="224" t="s">
        <v>45</v>
      </c>
      <c r="G102" s="221" t="s">
        <v>147</v>
      </c>
      <c r="I102" s="226">
        <v>6000</v>
      </c>
      <c r="J102" s="131" t="s">
        <v>13</v>
      </c>
    </row>
    <row r="103" spans="1:10" s="221" customFormat="1" ht="21">
      <c r="A103" s="224" t="s">
        <v>189</v>
      </c>
      <c r="B103" s="225"/>
      <c r="C103" s="223">
        <f>I103</f>
        <v>210000</v>
      </c>
      <c r="D103" s="224" t="s">
        <v>146</v>
      </c>
      <c r="G103" s="221" t="s">
        <v>169</v>
      </c>
      <c r="I103" s="226">
        <v>210000</v>
      </c>
      <c r="J103" s="131" t="s">
        <v>13</v>
      </c>
    </row>
    <row r="104" spans="1:10" s="227" customFormat="1" ht="21">
      <c r="A104" s="218" t="s">
        <v>51</v>
      </c>
      <c r="B104" s="219">
        <v>165200</v>
      </c>
      <c r="C104" s="220">
        <f>C105+C109+C108</f>
        <v>436800</v>
      </c>
      <c r="I104" s="232"/>
      <c r="J104" s="233"/>
    </row>
    <row r="105" spans="1:10" s="221" customFormat="1" ht="21">
      <c r="A105" s="224" t="s">
        <v>52</v>
      </c>
      <c r="B105" s="225"/>
      <c r="C105" s="223">
        <f>I105+I106</f>
        <v>316800</v>
      </c>
      <c r="D105" s="224" t="s">
        <v>45</v>
      </c>
      <c r="G105" s="221" t="s">
        <v>170</v>
      </c>
      <c r="I105" s="226">
        <v>240000</v>
      </c>
      <c r="J105" s="131" t="s">
        <v>13</v>
      </c>
    </row>
    <row r="106" spans="1:10" s="221" customFormat="1" ht="21">
      <c r="A106" s="224"/>
      <c r="B106" s="225"/>
      <c r="C106" s="223"/>
      <c r="D106" s="224" t="s">
        <v>46</v>
      </c>
      <c r="G106" s="221" t="s">
        <v>145</v>
      </c>
      <c r="I106" s="226">
        <v>76800</v>
      </c>
      <c r="J106" s="131" t="s">
        <v>13</v>
      </c>
    </row>
    <row r="107" spans="1:10" s="221" customFormat="1" ht="21">
      <c r="A107" s="224" t="s">
        <v>79</v>
      </c>
      <c r="B107" s="225"/>
      <c r="C107" s="223"/>
      <c r="D107" s="236"/>
      <c r="I107" s="226"/>
      <c r="J107" s="131"/>
    </row>
    <row r="108" spans="1:10" s="221" customFormat="1" ht="21">
      <c r="A108" s="224" t="s">
        <v>80</v>
      </c>
      <c r="B108" s="225"/>
      <c r="C108" s="223">
        <f>I108</f>
        <v>96000</v>
      </c>
      <c r="D108" s="224" t="s">
        <v>45</v>
      </c>
      <c r="G108" s="221" t="s">
        <v>137</v>
      </c>
      <c r="I108" s="226">
        <v>96000</v>
      </c>
      <c r="J108" s="131" t="s">
        <v>13</v>
      </c>
    </row>
    <row r="109" spans="1:10" s="221" customFormat="1" ht="21">
      <c r="A109" s="224" t="s">
        <v>81</v>
      </c>
      <c r="B109" s="225"/>
      <c r="C109" s="223">
        <f>I109</f>
        <v>24000</v>
      </c>
      <c r="D109" s="224" t="s">
        <v>45</v>
      </c>
      <c r="G109" s="221" t="s">
        <v>138</v>
      </c>
      <c r="I109" s="226">
        <v>24000</v>
      </c>
      <c r="J109" s="131" t="s">
        <v>13</v>
      </c>
    </row>
    <row r="110" spans="1:10" s="227" customFormat="1" ht="21">
      <c r="A110" s="218" t="s">
        <v>5</v>
      </c>
      <c r="B110" s="219"/>
      <c r="C110" s="220">
        <f>C111+C136</f>
        <v>2955600</v>
      </c>
      <c r="I110" s="232"/>
      <c r="J110" s="233"/>
    </row>
    <row r="111" spans="1:10" s="221" customFormat="1" ht="21">
      <c r="A111" s="218" t="s">
        <v>53</v>
      </c>
      <c r="B111" s="219"/>
      <c r="C111" s="220">
        <f>C124+C129+C132+C134+C117</f>
        <v>2823000</v>
      </c>
      <c r="I111" s="226"/>
      <c r="J111" s="131"/>
    </row>
    <row r="112" spans="1:10" s="221" customFormat="1" ht="21">
      <c r="A112" s="218" t="s">
        <v>82</v>
      </c>
      <c r="B112" s="219"/>
      <c r="C112" s="220"/>
      <c r="I112" s="226"/>
      <c r="J112" s="131"/>
    </row>
    <row r="113" spans="1:10" s="221" customFormat="1" ht="21">
      <c r="A113" s="218" t="s">
        <v>87</v>
      </c>
      <c r="B113" s="219"/>
      <c r="C113" s="220"/>
      <c r="I113" s="226"/>
      <c r="J113" s="131"/>
    </row>
    <row r="114" spans="1:10" s="221" customFormat="1" ht="21">
      <c r="A114" s="224" t="s">
        <v>54</v>
      </c>
      <c r="B114" s="225"/>
      <c r="C114" s="220"/>
      <c r="I114" s="226"/>
      <c r="J114" s="131"/>
    </row>
    <row r="115" spans="1:10" s="221" customFormat="1" ht="21">
      <c r="A115" s="224" t="s">
        <v>55</v>
      </c>
      <c r="B115" s="225"/>
      <c r="C115" s="223"/>
      <c r="I115" s="226"/>
      <c r="J115" s="131"/>
    </row>
    <row r="116" spans="1:10" s="221" customFormat="1" ht="21">
      <c r="A116" s="224" t="s">
        <v>350</v>
      </c>
      <c r="B116" s="225"/>
      <c r="C116" s="223"/>
      <c r="D116" s="224"/>
      <c r="I116" s="226"/>
      <c r="J116" s="131"/>
    </row>
    <row r="117" spans="1:10" s="221" customFormat="1" ht="21">
      <c r="A117" s="224" t="s">
        <v>176</v>
      </c>
      <c r="B117" s="225"/>
      <c r="C117" s="237">
        <v>2463000</v>
      </c>
      <c r="D117" s="224" t="s">
        <v>6</v>
      </c>
      <c r="G117" s="221" t="s">
        <v>190</v>
      </c>
      <c r="H117" s="221" t="s">
        <v>11</v>
      </c>
      <c r="I117" s="226">
        <v>2463000</v>
      </c>
      <c r="J117" s="131" t="s">
        <v>13</v>
      </c>
    </row>
    <row r="118" spans="1:10" s="221" customFormat="1" ht="21">
      <c r="A118" s="224" t="s">
        <v>177</v>
      </c>
      <c r="B118" s="225"/>
      <c r="C118" s="237"/>
      <c r="D118" s="224" t="s">
        <v>347</v>
      </c>
      <c r="I118" s="226"/>
      <c r="J118" s="131"/>
    </row>
    <row r="119" spans="1:10" s="221" customFormat="1" ht="21">
      <c r="A119" s="224"/>
      <c r="B119" s="225"/>
      <c r="C119" s="237"/>
      <c r="D119" s="224" t="s">
        <v>348</v>
      </c>
      <c r="I119" s="226"/>
      <c r="J119" s="131"/>
    </row>
    <row r="120" spans="1:10" s="221" customFormat="1" ht="21">
      <c r="A120" s="224"/>
      <c r="B120" s="225"/>
      <c r="C120" s="237"/>
      <c r="D120" s="224" t="s">
        <v>349</v>
      </c>
      <c r="I120" s="226"/>
      <c r="J120" s="131"/>
    </row>
    <row r="121" spans="1:10" s="221" customFormat="1" ht="21">
      <c r="A121" s="224" t="s">
        <v>88</v>
      </c>
      <c r="B121" s="225"/>
      <c r="C121" s="237"/>
      <c r="D121" s="224"/>
      <c r="I121" s="226"/>
      <c r="J121" s="131"/>
    </row>
    <row r="122" spans="1:10" s="221" customFormat="1" ht="21">
      <c r="A122" s="238" t="s">
        <v>89</v>
      </c>
      <c r="B122" s="239"/>
      <c r="C122" s="240"/>
      <c r="D122" s="238"/>
      <c r="E122" s="241"/>
      <c r="F122" s="241"/>
      <c r="G122" s="241"/>
      <c r="H122" s="241"/>
      <c r="I122" s="242"/>
      <c r="J122" s="243"/>
    </row>
    <row r="123" spans="1:10" s="221" customFormat="1" ht="21">
      <c r="A123" s="224" t="s">
        <v>90</v>
      </c>
      <c r="B123" s="225"/>
      <c r="C123" s="223"/>
      <c r="D123" s="224"/>
      <c r="I123" s="226"/>
      <c r="J123" s="131"/>
    </row>
    <row r="124" spans="1:10" ht="21">
      <c r="A124" s="224" t="s">
        <v>351</v>
      </c>
      <c r="B124" s="225"/>
      <c r="C124" s="223">
        <f>I124</f>
        <v>25000</v>
      </c>
      <c r="D124" s="224" t="s">
        <v>6</v>
      </c>
      <c r="E124" s="221"/>
      <c r="F124" s="221"/>
      <c r="G124" s="221" t="s">
        <v>139</v>
      </c>
      <c r="H124" s="221" t="s">
        <v>11</v>
      </c>
      <c r="I124" s="226">
        <v>25000</v>
      </c>
      <c r="J124" s="131" t="s">
        <v>13</v>
      </c>
    </row>
    <row r="125" spans="1:10" ht="21">
      <c r="A125" s="224" t="s">
        <v>334</v>
      </c>
      <c r="B125" s="225"/>
      <c r="C125" s="223"/>
      <c r="D125" s="224" t="s">
        <v>340</v>
      </c>
      <c r="E125" s="221"/>
      <c r="F125" s="221"/>
      <c r="G125" s="221"/>
      <c r="H125" s="221"/>
      <c r="I125" s="226"/>
      <c r="J125" s="131"/>
    </row>
    <row r="126" spans="1:10" s="221" customFormat="1" ht="21">
      <c r="A126" s="224" t="s">
        <v>91</v>
      </c>
      <c r="B126" s="225"/>
      <c r="C126" s="223"/>
      <c r="D126" s="224"/>
      <c r="I126" s="226"/>
      <c r="J126" s="131"/>
    </row>
    <row r="127" spans="1:10" s="221" customFormat="1" ht="21">
      <c r="A127" s="224" t="s">
        <v>92</v>
      </c>
      <c r="B127" s="225"/>
      <c r="C127" s="223"/>
      <c r="D127" s="224"/>
      <c r="I127" s="226"/>
      <c r="J127" s="131"/>
    </row>
    <row r="128" spans="1:10" s="221" customFormat="1" ht="21">
      <c r="A128" s="224" t="s">
        <v>93</v>
      </c>
      <c r="B128" s="225"/>
      <c r="C128" s="223"/>
      <c r="D128" s="224"/>
      <c r="I128" s="226"/>
      <c r="J128" s="131"/>
    </row>
    <row r="129" spans="1:10" s="221" customFormat="1" ht="21">
      <c r="A129" s="224" t="s">
        <v>352</v>
      </c>
      <c r="B129" s="225"/>
      <c r="C129" s="223">
        <v>120000</v>
      </c>
      <c r="D129" s="224" t="s">
        <v>6</v>
      </c>
      <c r="G129" s="221" t="s">
        <v>58</v>
      </c>
      <c r="H129" s="221" t="s">
        <v>11</v>
      </c>
      <c r="I129" s="226">
        <v>120000</v>
      </c>
      <c r="J129" s="131" t="s">
        <v>13</v>
      </c>
    </row>
    <row r="130" spans="1:10" s="221" customFormat="1" ht="21">
      <c r="A130" s="224" t="s">
        <v>335</v>
      </c>
      <c r="B130" s="225"/>
      <c r="C130" s="223"/>
      <c r="D130" s="224" t="s">
        <v>341</v>
      </c>
      <c r="I130" s="226"/>
      <c r="J130" s="131"/>
    </row>
    <row r="131" spans="1:10" s="221" customFormat="1" ht="21">
      <c r="A131" s="224" t="s">
        <v>94</v>
      </c>
      <c r="B131" s="225"/>
      <c r="C131" s="223"/>
      <c r="D131" s="224"/>
      <c r="I131" s="226"/>
      <c r="J131" s="131"/>
    </row>
    <row r="132" spans="1:10" s="221" customFormat="1" ht="21">
      <c r="A132" s="224" t="s">
        <v>353</v>
      </c>
      <c r="B132" s="225"/>
      <c r="C132" s="223">
        <f>I132</f>
        <v>40000</v>
      </c>
      <c r="D132" s="224" t="s">
        <v>6</v>
      </c>
      <c r="G132" s="221" t="s">
        <v>57</v>
      </c>
      <c r="H132" s="221" t="s">
        <v>11</v>
      </c>
      <c r="I132" s="226">
        <v>40000</v>
      </c>
      <c r="J132" s="131" t="s">
        <v>13</v>
      </c>
    </row>
    <row r="133" spans="1:10" s="221" customFormat="1" ht="21">
      <c r="A133" s="224" t="s">
        <v>95</v>
      </c>
      <c r="B133" s="225"/>
      <c r="C133" s="223"/>
      <c r="D133" s="224"/>
      <c r="I133" s="226"/>
      <c r="J133" s="131"/>
    </row>
    <row r="134" spans="1:10" s="221" customFormat="1" ht="21">
      <c r="A134" s="224" t="s">
        <v>354</v>
      </c>
      <c r="B134" s="225"/>
      <c r="C134" s="223">
        <f>I134</f>
        <v>175000</v>
      </c>
      <c r="D134" s="224" t="s">
        <v>6</v>
      </c>
      <c r="G134" s="221" t="s">
        <v>140</v>
      </c>
      <c r="H134" s="221" t="s">
        <v>11</v>
      </c>
      <c r="I134" s="226">
        <v>175000</v>
      </c>
      <c r="J134" s="131" t="s">
        <v>13</v>
      </c>
    </row>
    <row r="135" spans="1:10" s="221" customFormat="1" ht="21">
      <c r="A135" s="224" t="s">
        <v>96</v>
      </c>
      <c r="B135" s="225"/>
      <c r="C135" s="223"/>
      <c r="D135" s="224"/>
      <c r="I135" s="226"/>
      <c r="J135" s="131"/>
    </row>
    <row r="136" spans="1:10" s="221" customFormat="1" ht="21">
      <c r="A136" s="218" t="s">
        <v>59</v>
      </c>
      <c r="B136" s="219"/>
      <c r="C136" s="220">
        <f>C138</f>
        <v>132600</v>
      </c>
      <c r="D136" s="224"/>
      <c r="I136" s="226"/>
      <c r="J136" s="131"/>
    </row>
    <row r="137" spans="1:10" s="221" customFormat="1" ht="21">
      <c r="A137" s="244" t="s">
        <v>98</v>
      </c>
      <c r="B137" s="245"/>
      <c r="C137" s="220"/>
      <c r="D137" s="224"/>
      <c r="I137" s="226"/>
      <c r="J137" s="131"/>
    </row>
    <row r="138" spans="1:13" s="221" customFormat="1" ht="21">
      <c r="A138" s="224" t="s">
        <v>361</v>
      </c>
      <c r="B138" s="225"/>
      <c r="C138" s="223">
        <v>132600</v>
      </c>
      <c r="D138" s="224" t="s">
        <v>6</v>
      </c>
      <c r="G138" s="221" t="s">
        <v>60</v>
      </c>
      <c r="H138" s="221" t="s">
        <v>11</v>
      </c>
      <c r="I138" s="226">
        <v>132600</v>
      </c>
      <c r="J138" s="131" t="s">
        <v>13</v>
      </c>
      <c r="M138" s="246"/>
    </row>
    <row r="139" spans="1:10" s="221" customFormat="1" ht="21">
      <c r="A139" s="224"/>
      <c r="B139" s="225"/>
      <c r="C139" s="223"/>
      <c r="D139" s="224" t="s">
        <v>61</v>
      </c>
      <c r="I139" s="226"/>
      <c r="J139" s="131"/>
    </row>
    <row r="140" spans="1:11" s="221" customFormat="1" ht="21">
      <c r="A140" s="224"/>
      <c r="B140" s="225"/>
      <c r="C140" s="223"/>
      <c r="D140" s="224" t="s">
        <v>339</v>
      </c>
      <c r="I140" s="226"/>
      <c r="J140" s="131"/>
      <c r="K140" s="246"/>
    </row>
    <row r="141" spans="1:11" s="221" customFormat="1" ht="21">
      <c r="A141" s="224" t="s">
        <v>362</v>
      </c>
      <c r="B141" s="225"/>
      <c r="C141" s="223">
        <v>175000</v>
      </c>
      <c r="D141" s="224" t="s">
        <v>364</v>
      </c>
      <c r="I141" s="226"/>
      <c r="J141" s="131"/>
      <c r="K141" s="246"/>
    </row>
    <row r="142" spans="1:11" s="221" customFormat="1" ht="21">
      <c r="A142" s="224" t="s">
        <v>363</v>
      </c>
      <c r="B142" s="225"/>
      <c r="C142" s="223">
        <v>102800</v>
      </c>
      <c r="D142" s="224" t="s">
        <v>365</v>
      </c>
      <c r="I142" s="226"/>
      <c r="J142" s="131"/>
      <c r="K142" s="246"/>
    </row>
    <row r="143" spans="1:11" s="221" customFormat="1" ht="21">
      <c r="A143" s="244" t="s">
        <v>97</v>
      </c>
      <c r="B143" s="245"/>
      <c r="C143" s="223"/>
      <c r="D143" s="224"/>
      <c r="I143" s="226"/>
      <c r="J143" s="131"/>
      <c r="K143" s="246"/>
    </row>
    <row r="144" spans="1:11" s="221" customFormat="1" ht="21">
      <c r="A144" s="224" t="s">
        <v>99</v>
      </c>
      <c r="B144" s="225"/>
      <c r="C144" s="223"/>
      <c r="D144" s="224"/>
      <c r="I144" s="226"/>
      <c r="J144" s="131"/>
      <c r="K144" s="246"/>
    </row>
    <row r="145" spans="1:11" s="221" customFormat="1" ht="21">
      <c r="A145" s="224" t="s">
        <v>100</v>
      </c>
      <c r="B145" s="225"/>
      <c r="C145" s="223"/>
      <c r="D145" s="224"/>
      <c r="I145" s="226"/>
      <c r="J145" s="131"/>
      <c r="K145" s="246"/>
    </row>
    <row r="146" spans="1:11" s="221" customFormat="1" ht="21">
      <c r="A146" s="224" t="s">
        <v>101</v>
      </c>
      <c r="B146" s="225"/>
      <c r="C146" s="223"/>
      <c r="D146" s="224"/>
      <c r="I146" s="226"/>
      <c r="J146" s="131"/>
      <c r="K146" s="246"/>
    </row>
    <row r="147" spans="1:11" s="221" customFormat="1" ht="21">
      <c r="A147" s="224" t="s">
        <v>102</v>
      </c>
      <c r="B147" s="225"/>
      <c r="C147" s="223"/>
      <c r="D147" s="224"/>
      <c r="I147" s="226"/>
      <c r="J147" s="131"/>
      <c r="K147" s="246"/>
    </row>
    <row r="148" spans="1:11" s="221" customFormat="1" ht="21">
      <c r="A148" s="224" t="s">
        <v>103</v>
      </c>
      <c r="B148" s="225"/>
      <c r="C148" s="223"/>
      <c r="D148" s="224"/>
      <c r="I148" s="226"/>
      <c r="J148" s="131"/>
      <c r="K148" s="246"/>
    </row>
    <row r="149" spans="1:11" s="221" customFormat="1" ht="21">
      <c r="A149" s="224" t="s">
        <v>104</v>
      </c>
      <c r="B149" s="225"/>
      <c r="C149" s="223"/>
      <c r="D149" s="224"/>
      <c r="I149" s="226"/>
      <c r="J149" s="131"/>
      <c r="K149" s="246"/>
    </row>
    <row r="150" spans="1:11" s="221" customFormat="1" ht="21">
      <c r="A150" s="224" t="s">
        <v>101</v>
      </c>
      <c r="B150" s="225"/>
      <c r="C150" s="223"/>
      <c r="D150" s="224"/>
      <c r="I150" s="226"/>
      <c r="J150" s="131"/>
      <c r="K150" s="246"/>
    </row>
    <row r="151" spans="1:11" s="221" customFormat="1" ht="21">
      <c r="A151" s="224" t="s">
        <v>105</v>
      </c>
      <c r="B151" s="225"/>
      <c r="C151" s="223"/>
      <c r="D151" s="224"/>
      <c r="I151" s="226"/>
      <c r="J151" s="131"/>
      <c r="K151" s="246"/>
    </row>
    <row r="152" spans="1:11" s="221" customFormat="1" ht="21">
      <c r="A152" s="224" t="s">
        <v>101</v>
      </c>
      <c r="B152" s="225"/>
      <c r="C152" s="223"/>
      <c r="D152" s="224"/>
      <c r="I152" s="226"/>
      <c r="J152" s="131"/>
      <c r="K152" s="246"/>
    </row>
    <row r="153" spans="1:11" s="221" customFormat="1" ht="21">
      <c r="A153" s="238" t="s">
        <v>106</v>
      </c>
      <c r="B153" s="239"/>
      <c r="C153" s="240"/>
      <c r="D153" s="238"/>
      <c r="E153" s="241"/>
      <c r="F153" s="241"/>
      <c r="G153" s="241"/>
      <c r="H153" s="241"/>
      <c r="I153" s="242"/>
      <c r="J153" s="243"/>
      <c r="K153" s="246"/>
    </row>
    <row r="154" spans="1:11" s="221" customFormat="1" ht="21">
      <c r="A154" s="247" t="s">
        <v>107</v>
      </c>
      <c r="B154" s="248"/>
      <c r="C154" s="249"/>
      <c r="D154" s="247"/>
      <c r="E154" s="250"/>
      <c r="F154" s="250"/>
      <c r="G154" s="250"/>
      <c r="H154" s="250"/>
      <c r="I154" s="251"/>
      <c r="J154" s="222"/>
      <c r="K154" s="246"/>
    </row>
    <row r="155" spans="1:11" s="221" customFormat="1" ht="21">
      <c r="A155" s="224" t="s">
        <v>108</v>
      </c>
      <c r="B155" s="225"/>
      <c r="C155" s="223"/>
      <c r="D155" s="224"/>
      <c r="I155" s="226"/>
      <c r="J155" s="131"/>
      <c r="K155" s="246"/>
    </row>
    <row r="156" spans="1:11" s="221" customFormat="1" ht="21">
      <c r="A156" s="224" t="s">
        <v>109</v>
      </c>
      <c r="B156" s="225"/>
      <c r="C156" s="223"/>
      <c r="D156" s="224"/>
      <c r="I156" s="226"/>
      <c r="J156" s="131"/>
      <c r="K156" s="246"/>
    </row>
    <row r="157" spans="1:11" s="221" customFormat="1" ht="21">
      <c r="A157" s="224" t="s">
        <v>110</v>
      </c>
      <c r="B157" s="225"/>
      <c r="C157" s="223"/>
      <c r="D157" s="224"/>
      <c r="I157" s="226"/>
      <c r="J157" s="131"/>
      <c r="K157" s="246"/>
    </row>
    <row r="158" spans="1:11" s="221" customFormat="1" ht="21">
      <c r="A158" s="224" t="s">
        <v>111</v>
      </c>
      <c r="B158" s="225"/>
      <c r="C158" s="223"/>
      <c r="D158" s="224"/>
      <c r="I158" s="226"/>
      <c r="J158" s="131"/>
      <c r="K158" s="246"/>
    </row>
    <row r="159" spans="1:11" s="221" customFormat="1" ht="21">
      <c r="A159" s="224" t="s">
        <v>112</v>
      </c>
      <c r="B159" s="225"/>
      <c r="C159" s="223"/>
      <c r="D159" s="224"/>
      <c r="I159" s="226"/>
      <c r="J159" s="131"/>
      <c r="K159" s="246"/>
    </row>
    <row r="160" spans="1:11" s="221" customFormat="1" ht="21">
      <c r="A160" s="224" t="s">
        <v>113</v>
      </c>
      <c r="B160" s="225"/>
      <c r="C160" s="223"/>
      <c r="D160" s="224"/>
      <c r="I160" s="226"/>
      <c r="J160" s="131"/>
      <c r="K160" s="246"/>
    </row>
    <row r="161" spans="1:11" s="221" customFormat="1" ht="21">
      <c r="A161" s="218" t="s">
        <v>114</v>
      </c>
      <c r="B161" s="219"/>
      <c r="C161" s="223"/>
      <c r="D161" s="224"/>
      <c r="I161" s="226"/>
      <c r="J161" s="131"/>
      <c r="K161" s="246"/>
    </row>
    <row r="162" spans="1:11" s="221" customFormat="1" ht="21">
      <c r="A162" s="224" t="s">
        <v>115</v>
      </c>
      <c r="B162" s="225"/>
      <c r="C162" s="223"/>
      <c r="D162" s="224"/>
      <c r="I162" s="226"/>
      <c r="J162" s="131"/>
      <c r="K162" s="246"/>
    </row>
    <row r="163" spans="1:11" s="221" customFormat="1" ht="21">
      <c r="A163" s="224" t="s">
        <v>118</v>
      </c>
      <c r="B163" s="225"/>
      <c r="C163" s="223"/>
      <c r="D163" s="224"/>
      <c r="I163" s="226"/>
      <c r="J163" s="131"/>
      <c r="K163" s="246"/>
    </row>
    <row r="164" spans="1:11" s="221" customFormat="1" ht="21">
      <c r="A164" s="224" t="s">
        <v>116</v>
      </c>
      <c r="B164" s="231"/>
      <c r="C164" s="223"/>
      <c r="D164" s="224"/>
      <c r="I164" s="226"/>
      <c r="J164" s="131"/>
      <c r="K164" s="246"/>
    </row>
    <row r="165" spans="1:11" s="221" customFormat="1" ht="21">
      <c r="A165" s="224" t="s">
        <v>117</v>
      </c>
      <c r="B165" s="231"/>
      <c r="C165" s="223"/>
      <c r="D165" s="224"/>
      <c r="I165" s="226"/>
      <c r="J165" s="131"/>
      <c r="K165" s="246"/>
    </row>
    <row r="166" spans="1:11" s="221" customFormat="1" ht="21">
      <c r="A166" s="218" t="s">
        <v>119</v>
      </c>
      <c r="B166" s="235"/>
      <c r="C166" s="223"/>
      <c r="D166" s="224"/>
      <c r="I166" s="226"/>
      <c r="J166" s="131"/>
      <c r="K166" s="246"/>
    </row>
    <row r="167" spans="1:10" s="221" customFormat="1" ht="21">
      <c r="A167" s="252"/>
      <c r="B167" s="253"/>
      <c r="C167" s="240"/>
      <c r="D167" s="241"/>
      <c r="E167" s="254"/>
      <c r="F167" s="254"/>
      <c r="G167" s="254"/>
      <c r="H167" s="254"/>
      <c r="I167" s="255"/>
      <c r="J167" s="256"/>
    </row>
  </sheetData>
  <sheetProtection/>
  <mergeCells count="10">
    <mergeCell ref="A1:J1"/>
    <mergeCell ref="A2:J2"/>
    <mergeCell ref="A3:J3"/>
    <mergeCell ref="I5:J5"/>
    <mergeCell ref="B8:C8"/>
    <mergeCell ref="D10:J10"/>
    <mergeCell ref="D8:J9"/>
    <mergeCell ref="A6:H6"/>
    <mergeCell ref="I6:J6"/>
    <mergeCell ref="I7:J7"/>
  </mergeCells>
  <printOptions/>
  <pageMargins left="0.65" right="0.196850393700787" top="0.393700787401575" bottom="0.47244094488189" header="0.236220472440945" footer="0.47244094488189"/>
  <pageSetup horizontalDpi="300" verticalDpi="300" orientation="landscape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41.00390625" style="3" customWidth="1"/>
    <col min="2" max="2" width="8.8515625" style="3" bestFit="1" customWidth="1"/>
    <col min="3" max="3" width="7.140625" style="3" bestFit="1" customWidth="1"/>
    <col min="4" max="4" width="11.8515625" style="3" bestFit="1" customWidth="1"/>
    <col min="5" max="5" width="9.8515625" style="3" bestFit="1" customWidth="1"/>
    <col min="6" max="6" width="11.7109375" style="3" bestFit="1" customWidth="1"/>
    <col min="7" max="7" width="9.8515625" style="3" bestFit="1" customWidth="1"/>
    <col min="8" max="8" width="12.28125" style="3" bestFit="1" customWidth="1"/>
    <col min="9" max="9" width="11.00390625" style="3" bestFit="1" customWidth="1"/>
    <col min="10" max="10" width="9.8515625" style="3" bestFit="1" customWidth="1"/>
    <col min="11" max="11" width="9.57421875" style="3" bestFit="1" customWidth="1"/>
    <col min="12" max="12" width="9.8515625" style="3" bestFit="1" customWidth="1"/>
    <col min="13" max="14" width="11.140625" style="3" customWidth="1"/>
    <col min="15" max="15" width="13.7109375" style="3" customWidth="1"/>
    <col min="16" max="16384" width="9.140625" style="3" customWidth="1"/>
  </cols>
  <sheetData>
    <row r="1" spans="1:7" ht="9.75" customHeight="1">
      <c r="A1" s="2"/>
      <c r="G1" s="4"/>
    </row>
    <row r="2" spans="1:20" ht="22.5" customHeight="1">
      <c r="A2" s="273" t="s">
        <v>332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5"/>
      <c r="P2" s="5"/>
      <c r="Q2" s="5"/>
      <c r="R2" s="5"/>
      <c r="S2" s="5"/>
      <c r="T2" s="6"/>
    </row>
    <row r="3" spans="1:20" ht="22.5" customHeight="1">
      <c r="A3" s="274" t="s">
        <v>218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8"/>
      <c r="P3" s="5"/>
      <c r="Q3" s="5"/>
      <c r="R3" s="5"/>
      <c r="S3" s="5"/>
      <c r="T3" s="6"/>
    </row>
    <row r="4" spans="1:20" ht="22.5" customHeight="1">
      <c r="A4" s="274" t="s">
        <v>219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8" t="s">
        <v>192</v>
      </c>
      <c r="P4" s="5"/>
      <c r="Q4" s="5"/>
      <c r="R4" s="5"/>
      <c r="S4" s="5"/>
      <c r="T4" s="6"/>
    </row>
    <row r="5" spans="1:20" ht="23.25">
      <c r="A5" s="1" t="s">
        <v>193</v>
      </c>
      <c r="B5" s="5"/>
      <c r="C5" s="5"/>
      <c r="D5" s="5"/>
      <c r="G5" s="7"/>
      <c r="I5" s="5"/>
      <c r="K5" s="5"/>
      <c r="L5" s="5"/>
      <c r="N5" s="5"/>
      <c r="O5" s="8" t="s">
        <v>194</v>
      </c>
      <c r="P5" s="5"/>
      <c r="Q5" s="5"/>
      <c r="R5" s="5"/>
      <c r="S5" s="5"/>
      <c r="T5" s="5"/>
    </row>
    <row r="6" spans="1:20" ht="23.25">
      <c r="A6" s="1" t="s">
        <v>195</v>
      </c>
      <c r="B6" s="5"/>
      <c r="C6" s="5"/>
      <c r="D6" s="5"/>
      <c r="I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2.5" customHeight="1">
      <c r="A7" s="9" t="s">
        <v>196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2.5" customHeight="1">
      <c r="A8" s="9" t="s">
        <v>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15" ht="22.5" customHeight="1">
      <c r="A9" s="10"/>
      <c r="G9" s="272"/>
      <c r="H9" s="272"/>
      <c r="I9" s="272"/>
      <c r="J9" s="272"/>
      <c r="K9" s="272"/>
      <c r="L9" s="272"/>
      <c r="M9" s="272"/>
      <c r="O9" s="11" t="s">
        <v>27</v>
      </c>
    </row>
    <row r="10" spans="1:15" s="14" customFormat="1" ht="21">
      <c r="A10" s="12" t="s">
        <v>197</v>
      </c>
      <c r="B10" s="267" t="s">
        <v>198</v>
      </c>
      <c r="C10" s="267"/>
      <c r="D10" s="267"/>
      <c r="E10" s="267"/>
      <c r="F10" s="267"/>
      <c r="G10" s="267"/>
      <c r="H10" s="267"/>
      <c r="I10" s="268"/>
      <c r="J10" s="269" t="s">
        <v>199</v>
      </c>
      <c r="K10" s="267"/>
      <c r="L10" s="268"/>
      <c r="M10" s="13"/>
      <c r="N10" s="13"/>
      <c r="O10" s="13"/>
    </row>
    <row r="11" spans="1:15" s="14" customFormat="1" ht="21">
      <c r="A11" s="15" t="s">
        <v>200</v>
      </c>
      <c r="B11" s="270" t="s">
        <v>202</v>
      </c>
      <c r="C11" s="271"/>
      <c r="D11" s="17" t="s">
        <v>203</v>
      </c>
      <c r="E11" s="18" t="s">
        <v>204</v>
      </c>
      <c r="F11" s="18" t="s">
        <v>205</v>
      </c>
      <c r="G11" s="18" t="s">
        <v>206</v>
      </c>
      <c r="H11" s="18" t="s">
        <v>201</v>
      </c>
      <c r="I11" s="19" t="s">
        <v>0</v>
      </c>
      <c r="J11" s="16" t="s">
        <v>201</v>
      </c>
      <c r="K11" s="16" t="s">
        <v>207</v>
      </c>
      <c r="L11" s="19" t="s">
        <v>0</v>
      </c>
      <c r="M11" s="19" t="s">
        <v>208</v>
      </c>
      <c r="N11" s="19" t="s">
        <v>209</v>
      </c>
      <c r="O11" s="19" t="s">
        <v>1</v>
      </c>
    </row>
    <row r="12" spans="1:15" s="14" customFormat="1" ht="21">
      <c r="A12" s="20"/>
      <c r="B12" s="22" t="s">
        <v>211</v>
      </c>
      <c r="C12" s="23" t="s">
        <v>6</v>
      </c>
      <c r="D12" s="22"/>
      <c r="E12" s="24"/>
      <c r="F12" s="24" t="s">
        <v>212</v>
      </c>
      <c r="G12" s="24"/>
      <c r="H12" s="24" t="s">
        <v>213</v>
      </c>
      <c r="I12" s="24"/>
      <c r="J12" s="21" t="s">
        <v>214</v>
      </c>
      <c r="K12" s="21" t="s">
        <v>215</v>
      </c>
      <c r="L12" s="24"/>
      <c r="M12" s="24" t="s">
        <v>216</v>
      </c>
      <c r="N12" s="24" t="s">
        <v>217</v>
      </c>
      <c r="O12" s="24"/>
    </row>
    <row r="13" spans="1:15" s="14" customFormat="1" ht="21.75" thickBot="1">
      <c r="A13" s="25" t="s">
        <v>1</v>
      </c>
      <c r="B13" s="26"/>
      <c r="C13" s="26"/>
      <c r="D13" s="259">
        <f>SUM(D14:D20)</f>
        <v>9000</v>
      </c>
      <c r="E13" s="259">
        <f aca="true" t="shared" si="0" ref="E13:O13">SUM(E14:E20)</f>
        <v>4320900</v>
      </c>
      <c r="F13" s="259">
        <f t="shared" si="0"/>
        <v>9276000</v>
      </c>
      <c r="G13" s="259">
        <f t="shared" si="0"/>
        <v>1420900</v>
      </c>
      <c r="H13" s="259">
        <f t="shared" si="0"/>
        <v>436800</v>
      </c>
      <c r="I13" s="259">
        <f t="shared" si="0"/>
        <v>15463600</v>
      </c>
      <c r="J13" s="259">
        <f t="shared" si="0"/>
        <v>2823000</v>
      </c>
      <c r="K13" s="259">
        <f t="shared" si="0"/>
        <v>132600</v>
      </c>
      <c r="L13" s="259">
        <f t="shared" si="0"/>
        <v>2955600</v>
      </c>
      <c r="M13" s="259">
        <f t="shared" si="0"/>
        <v>0</v>
      </c>
      <c r="N13" s="259">
        <f t="shared" si="0"/>
        <v>0</v>
      </c>
      <c r="O13" s="259">
        <f t="shared" si="0"/>
        <v>18419200</v>
      </c>
    </row>
    <row r="14" spans="1:15" s="14" customFormat="1" ht="21.75" thickTop="1">
      <c r="A14" s="138" t="s">
        <v>366</v>
      </c>
      <c r="B14" s="105" t="s">
        <v>408</v>
      </c>
      <c r="C14" s="105">
        <v>1</v>
      </c>
      <c r="D14" s="30"/>
      <c r="E14" s="19"/>
      <c r="F14" s="19"/>
      <c r="G14" s="19"/>
      <c r="H14" s="19"/>
      <c r="I14" s="19"/>
      <c r="J14" s="137"/>
      <c r="K14" s="137"/>
      <c r="L14" s="19"/>
      <c r="M14" s="19"/>
      <c r="N14" s="19"/>
      <c r="O14" s="19"/>
    </row>
    <row r="15" spans="1:15" s="108" customFormat="1" ht="21">
      <c r="A15" s="104" t="s">
        <v>372</v>
      </c>
      <c r="B15" s="105" t="s">
        <v>408</v>
      </c>
      <c r="C15" s="105">
        <v>1</v>
      </c>
      <c r="D15" s="131">
        <f>'อส.58(1)'!C13</f>
        <v>9000</v>
      </c>
      <c r="E15" s="106">
        <f>'อส.58(1)'!C16</f>
        <v>4320900</v>
      </c>
      <c r="F15" s="106">
        <f>'อส.58(1)'!C56</f>
        <v>9276000</v>
      </c>
      <c r="G15" s="106">
        <f>'อส.58(1)'!C78</f>
        <v>1420900</v>
      </c>
      <c r="H15" s="106">
        <f>'อส.58(1)'!C104</f>
        <v>436800</v>
      </c>
      <c r="I15" s="106">
        <f>SUM(D15:H15)</f>
        <v>15463600</v>
      </c>
      <c r="J15" s="107">
        <f>'อส.58(1)'!C111</f>
        <v>2823000</v>
      </c>
      <c r="K15" s="107">
        <f>'อส.58(1)'!C136</f>
        <v>132600</v>
      </c>
      <c r="L15" s="106">
        <f>SUM(J15:K15)</f>
        <v>2955600</v>
      </c>
      <c r="M15" s="132">
        <v>0</v>
      </c>
      <c r="N15" s="132">
        <v>0</v>
      </c>
      <c r="O15" s="106">
        <f>I15+L15</f>
        <v>18419200</v>
      </c>
    </row>
    <row r="16" spans="1:15" s="5" customFormat="1" ht="21">
      <c r="A16" s="133" t="s">
        <v>367</v>
      </c>
      <c r="B16" s="29"/>
      <c r="C16" s="29"/>
      <c r="D16" s="30"/>
      <c r="E16" s="31"/>
      <c r="F16" s="31"/>
      <c r="G16" s="31"/>
      <c r="H16" s="31"/>
      <c r="I16" s="31"/>
      <c r="J16" s="28"/>
      <c r="K16" s="28"/>
      <c r="L16" s="31"/>
      <c r="M16" s="31"/>
      <c r="N16" s="31"/>
      <c r="O16" s="31"/>
    </row>
    <row r="17" spans="1:15" s="5" customFormat="1" ht="21">
      <c r="A17" s="133" t="s">
        <v>368</v>
      </c>
      <c r="B17" s="29"/>
      <c r="C17" s="29"/>
      <c r="D17" s="30"/>
      <c r="E17" s="31"/>
      <c r="F17" s="31"/>
      <c r="G17" s="31"/>
      <c r="H17" s="31"/>
      <c r="I17" s="31"/>
      <c r="J17" s="28"/>
      <c r="K17" s="28"/>
      <c r="L17" s="31"/>
      <c r="M17" s="31"/>
      <c r="N17" s="31"/>
      <c r="O17" s="31"/>
    </row>
    <row r="18" spans="1:15" s="5" customFormat="1" ht="21">
      <c r="A18" s="133" t="s">
        <v>369</v>
      </c>
      <c r="B18" s="29"/>
      <c r="C18" s="29"/>
      <c r="D18" s="30"/>
      <c r="E18" s="31"/>
      <c r="F18" s="31"/>
      <c r="G18" s="31"/>
      <c r="H18" s="31"/>
      <c r="I18" s="31"/>
      <c r="J18" s="28"/>
      <c r="K18" s="28"/>
      <c r="L18" s="31"/>
      <c r="M18" s="31"/>
      <c r="N18" s="31"/>
      <c r="O18" s="31"/>
    </row>
    <row r="19" spans="1:15" s="5" customFormat="1" ht="21">
      <c r="A19" s="134" t="s">
        <v>370</v>
      </c>
      <c r="B19" s="29"/>
      <c r="C19" s="29"/>
      <c r="D19" s="30"/>
      <c r="E19" s="31"/>
      <c r="F19" s="31"/>
      <c r="G19" s="31"/>
      <c r="H19" s="31"/>
      <c r="I19" s="31"/>
      <c r="J19" s="28"/>
      <c r="K19" s="28"/>
      <c r="L19" s="31"/>
      <c r="M19" s="31"/>
      <c r="N19" s="31"/>
      <c r="O19" s="31"/>
    </row>
    <row r="20" spans="1:15" s="5" customFormat="1" ht="21">
      <c r="A20" s="134" t="s">
        <v>371</v>
      </c>
      <c r="B20" s="32"/>
      <c r="C20" s="32"/>
      <c r="D20" s="33"/>
      <c r="E20" s="31"/>
      <c r="F20" s="31"/>
      <c r="G20" s="31"/>
      <c r="H20" s="31"/>
      <c r="I20" s="31"/>
      <c r="J20" s="28"/>
      <c r="K20" s="28"/>
      <c r="L20" s="31"/>
      <c r="M20" s="31"/>
      <c r="N20" s="31"/>
      <c r="O20" s="31"/>
    </row>
    <row r="21" spans="1:15" s="5" customFormat="1" ht="21">
      <c r="A21" s="135"/>
      <c r="B21" s="32"/>
      <c r="C21" s="32"/>
      <c r="D21" s="33"/>
      <c r="E21" s="31"/>
      <c r="F21" s="31"/>
      <c r="G21" s="31"/>
      <c r="H21" s="31"/>
      <c r="I21" s="31"/>
      <c r="J21" s="28"/>
      <c r="K21" s="28"/>
      <c r="L21" s="31"/>
      <c r="M21" s="31"/>
      <c r="N21" s="31"/>
      <c r="O21" s="31"/>
    </row>
    <row r="22" spans="1:15" s="5" customFormat="1" ht="21">
      <c r="A22" s="135"/>
      <c r="B22" s="29"/>
      <c r="C22" s="29"/>
      <c r="D22" s="30"/>
      <c r="E22" s="31"/>
      <c r="F22" s="31"/>
      <c r="G22" s="31"/>
      <c r="H22" s="31"/>
      <c r="I22" s="31"/>
      <c r="J22" s="28"/>
      <c r="K22" s="28"/>
      <c r="L22" s="31"/>
      <c r="M22" s="31"/>
      <c r="N22" s="31"/>
      <c r="O22" s="31"/>
    </row>
    <row r="23" spans="1:15" s="5" customFormat="1" ht="21">
      <c r="A23" s="136"/>
      <c r="B23" s="34"/>
      <c r="C23" s="35"/>
      <c r="D23" s="35"/>
      <c r="E23" s="35"/>
      <c r="F23" s="35"/>
      <c r="G23" s="35"/>
      <c r="H23" s="35"/>
      <c r="I23" s="35"/>
      <c r="J23" s="34"/>
      <c r="K23" s="34"/>
      <c r="L23" s="35"/>
      <c r="M23" s="35"/>
      <c r="N23" s="35"/>
      <c r="O23" s="35"/>
    </row>
  </sheetData>
  <sheetProtection/>
  <mergeCells count="7">
    <mergeCell ref="B10:I10"/>
    <mergeCell ref="J10:L10"/>
    <mergeCell ref="B11:C11"/>
    <mergeCell ref="G9:M9"/>
    <mergeCell ref="A2:N2"/>
    <mergeCell ref="A3:N3"/>
    <mergeCell ref="A4:N4"/>
  </mergeCells>
  <printOptions/>
  <pageMargins left="0.3" right="0.14" top="0.75" bottom="0.75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.421875" style="5" customWidth="1"/>
    <col min="2" max="2" width="52.28125" style="5" bestFit="1" customWidth="1"/>
    <col min="3" max="3" width="15.28125" style="5" bestFit="1" customWidth="1"/>
    <col min="4" max="6" width="11.28125" style="5" bestFit="1" customWidth="1"/>
    <col min="7" max="7" width="12.28125" style="5" bestFit="1" customWidth="1"/>
    <col min="8" max="8" width="12.421875" style="5" bestFit="1" customWidth="1"/>
    <col min="9" max="9" width="11.28125" style="5" bestFit="1" customWidth="1"/>
    <col min="10" max="10" width="9.57421875" style="5" bestFit="1" customWidth="1"/>
    <col min="11" max="11" width="11.28125" style="5" bestFit="1" customWidth="1"/>
    <col min="12" max="12" width="7.140625" style="5" bestFit="1" customWidth="1"/>
    <col min="13" max="13" width="10.00390625" style="5" customWidth="1"/>
    <col min="14" max="14" width="12.57421875" style="5" bestFit="1" customWidth="1"/>
    <col min="15" max="16384" width="9.140625" style="5" customWidth="1"/>
  </cols>
  <sheetData>
    <row r="1" spans="2:14" ht="24" customHeight="1">
      <c r="B1" s="3"/>
      <c r="N1" s="6"/>
    </row>
    <row r="2" spans="2:14" ht="24" customHeight="1">
      <c r="B2" s="276" t="s">
        <v>330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109"/>
      <c r="N2" s="110" t="s">
        <v>220</v>
      </c>
    </row>
    <row r="3" spans="2:14" ht="24" customHeight="1">
      <c r="B3" s="273" t="s">
        <v>331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118" t="s">
        <v>328</v>
      </c>
      <c r="N3" s="119"/>
    </row>
    <row r="4" spans="2:14" ht="21">
      <c r="B4" s="111"/>
      <c r="K4" s="275" t="s">
        <v>221</v>
      </c>
      <c r="L4" s="275"/>
      <c r="M4" s="275"/>
      <c r="N4" s="275"/>
    </row>
    <row r="5" spans="2:14" s="14" customFormat="1" ht="18.75">
      <c r="B5" s="112" t="s">
        <v>197</v>
      </c>
      <c r="C5" s="269" t="s">
        <v>198</v>
      </c>
      <c r="D5" s="267"/>
      <c r="E5" s="267"/>
      <c r="F5" s="267"/>
      <c r="G5" s="267"/>
      <c r="H5" s="268"/>
      <c r="I5" s="269" t="s">
        <v>199</v>
      </c>
      <c r="J5" s="267"/>
      <c r="K5" s="268"/>
      <c r="L5" s="13"/>
      <c r="M5" s="13"/>
      <c r="N5" s="13"/>
    </row>
    <row r="6" spans="2:14" s="14" customFormat="1" ht="18.75">
      <c r="B6" s="113" t="s">
        <v>222</v>
      </c>
      <c r="C6" s="16" t="s">
        <v>201</v>
      </c>
      <c r="D6" s="18" t="s">
        <v>204</v>
      </c>
      <c r="E6" s="18" t="s">
        <v>223</v>
      </c>
      <c r="F6" s="18" t="s">
        <v>206</v>
      </c>
      <c r="G6" s="18" t="s">
        <v>201</v>
      </c>
      <c r="H6" s="19" t="s">
        <v>0</v>
      </c>
      <c r="I6" s="16" t="s">
        <v>201</v>
      </c>
      <c r="J6" s="16" t="s">
        <v>207</v>
      </c>
      <c r="K6" s="19" t="s">
        <v>0</v>
      </c>
      <c r="L6" s="19" t="s">
        <v>208</v>
      </c>
      <c r="M6" s="19" t="s">
        <v>209</v>
      </c>
      <c r="N6" s="19" t="s">
        <v>1</v>
      </c>
    </row>
    <row r="7" spans="2:14" s="14" customFormat="1" ht="18.75">
      <c r="B7" s="20" t="s">
        <v>224</v>
      </c>
      <c r="C7" s="21" t="s">
        <v>210</v>
      </c>
      <c r="D7" s="24"/>
      <c r="E7" s="24" t="s">
        <v>225</v>
      </c>
      <c r="F7" s="24"/>
      <c r="G7" s="24" t="s">
        <v>213</v>
      </c>
      <c r="H7" s="24"/>
      <c r="I7" s="21" t="s">
        <v>214</v>
      </c>
      <c r="J7" s="21" t="s">
        <v>215</v>
      </c>
      <c r="K7" s="24"/>
      <c r="L7" s="24" t="s">
        <v>216</v>
      </c>
      <c r="M7" s="24" t="s">
        <v>217</v>
      </c>
      <c r="N7" s="24"/>
    </row>
    <row r="8" spans="2:14" s="14" customFormat="1" ht="19.5" thickBot="1">
      <c r="B8" s="25" t="s">
        <v>1</v>
      </c>
      <c r="C8" s="25"/>
      <c r="D8" s="27"/>
      <c r="E8" s="27"/>
      <c r="F8" s="27"/>
      <c r="G8" s="27"/>
      <c r="H8" s="27"/>
      <c r="I8" s="25"/>
      <c r="J8" s="25"/>
      <c r="K8" s="27"/>
      <c r="L8" s="27"/>
      <c r="M8" s="27"/>
      <c r="N8" s="27"/>
    </row>
    <row r="9" spans="2:14" ht="21.75" thickTop="1">
      <c r="B9" s="114" t="s">
        <v>226</v>
      </c>
      <c r="C9" s="115">
        <f>C11+C48+C50+C53</f>
        <v>0</v>
      </c>
      <c r="D9" s="115">
        <f aca="true" t="shared" si="0" ref="D9:N9">D11+D48+D50+D53</f>
        <v>0</v>
      </c>
      <c r="E9" s="115"/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</row>
    <row r="10" spans="2:14" ht="23.25">
      <c r="B10" s="120" t="s">
        <v>227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2:14" ht="21">
      <c r="B11" s="123" t="s">
        <v>228</v>
      </c>
      <c r="C11" s="124">
        <f>C12+C47</f>
        <v>0</v>
      </c>
      <c r="D11" s="124">
        <f aca="true" t="shared" si="1" ref="D11:N11">D12+D47</f>
        <v>0</v>
      </c>
      <c r="E11" s="124"/>
      <c r="F11" s="124">
        <f t="shared" si="1"/>
        <v>0</v>
      </c>
      <c r="G11" s="124">
        <f t="shared" si="1"/>
        <v>0</v>
      </c>
      <c r="H11" s="124">
        <f t="shared" si="1"/>
        <v>0</v>
      </c>
      <c r="I11" s="124">
        <f t="shared" si="1"/>
        <v>0</v>
      </c>
      <c r="J11" s="124">
        <f t="shared" si="1"/>
        <v>0</v>
      </c>
      <c r="K11" s="124">
        <f t="shared" si="1"/>
        <v>0</v>
      </c>
      <c r="L11" s="124">
        <f t="shared" si="1"/>
        <v>0</v>
      </c>
      <c r="M11" s="124">
        <f t="shared" si="1"/>
        <v>0</v>
      </c>
      <c r="N11" s="124">
        <f t="shared" si="1"/>
        <v>0</v>
      </c>
    </row>
    <row r="12" spans="2:14" ht="21">
      <c r="B12" s="125" t="s">
        <v>229</v>
      </c>
      <c r="C12" s="122"/>
      <c r="D12" s="126"/>
      <c r="E12" s="126"/>
      <c r="F12" s="126"/>
      <c r="G12" s="126"/>
      <c r="H12" s="126"/>
      <c r="I12" s="122"/>
      <c r="J12" s="122"/>
      <c r="K12" s="126"/>
      <c r="L12" s="126"/>
      <c r="M12" s="126"/>
      <c r="N12" s="126"/>
    </row>
    <row r="13" spans="2:14" s="108" customFormat="1" ht="21">
      <c r="B13" s="116" t="s">
        <v>230</v>
      </c>
      <c r="C13" s="258">
        <f>'อส 58(2)'!D13</f>
        <v>9000</v>
      </c>
      <c r="D13" s="258">
        <f>'อส 58(2)'!E13</f>
        <v>4320900</v>
      </c>
      <c r="E13" s="258">
        <f>'อส 58(2)'!F13</f>
        <v>9276000</v>
      </c>
      <c r="F13" s="258">
        <f>'อส 58(2)'!G13</f>
        <v>1420900</v>
      </c>
      <c r="G13" s="258">
        <f>'อส 58(2)'!H13</f>
        <v>436800</v>
      </c>
      <c r="H13" s="258">
        <f>'อส 58(2)'!I13</f>
        <v>15463600</v>
      </c>
      <c r="I13" s="258">
        <f>'อส 58(2)'!J13</f>
        <v>2823000</v>
      </c>
      <c r="J13" s="258">
        <f>'อส 58(2)'!K13</f>
        <v>132600</v>
      </c>
      <c r="K13" s="258">
        <f>'อส 58(2)'!L13</f>
        <v>2955600</v>
      </c>
      <c r="L13" s="258">
        <f>'อส 58(2)'!M13</f>
        <v>0</v>
      </c>
      <c r="M13" s="258">
        <f>'อส 58(2)'!N13</f>
        <v>0</v>
      </c>
      <c r="N13" s="258">
        <f>'อส 58(2)'!O13</f>
        <v>18419200</v>
      </c>
    </row>
    <row r="14" spans="2:14" ht="21">
      <c r="B14" s="127"/>
      <c r="C14" s="122"/>
      <c r="D14" s="126"/>
      <c r="E14" s="126"/>
      <c r="F14" s="126"/>
      <c r="G14" s="126"/>
      <c r="H14" s="126"/>
      <c r="I14" s="122"/>
      <c r="J14" s="122"/>
      <c r="K14" s="126"/>
      <c r="L14" s="126"/>
      <c r="M14" s="126"/>
      <c r="N14" s="126"/>
    </row>
    <row r="15" spans="2:14" ht="21">
      <c r="B15" s="127"/>
      <c r="C15" s="122"/>
      <c r="D15" s="126"/>
      <c r="E15" s="126"/>
      <c r="F15" s="126"/>
      <c r="G15" s="126"/>
      <c r="H15" s="126"/>
      <c r="I15" s="122"/>
      <c r="J15" s="122"/>
      <c r="K15" s="126"/>
      <c r="L15" s="126"/>
      <c r="M15" s="126"/>
      <c r="N15" s="126"/>
    </row>
    <row r="16" spans="2:14" ht="21">
      <c r="B16" s="127"/>
      <c r="C16" s="122"/>
      <c r="D16" s="126"/>
      <c r="E16" s="126"/>
      <c r="F16" s="126"/>
      <c r="G16" s="126"/>
      <c r="H16" s="126"/>
      <c r="I16" s="122"/>
      <c r="J16" s="122"/>
      <c r="K16" s="126"/>
      <c r="L16" s="126"/>
      <c r="M16" s="126"/>
      <c r="N16" s="126"/>
    </row>
    <row r="17" spans="2:14" ht="21">
      <c r="B17" s="127"/>
      <c r="C17" s="122"/>
      <c r="D17" s="126"/>
      <c r="E17" s="126"/>
      <c r="F17" s="126"/>
      <c r="G17" s="126"/>
      <c r="H17" s="126"/>
      <c r="I17" s="122"/>
      <c r="J17" s="122"/>
      <c r="K17" s="126"/>
      <c r="L17" s="126"/>
      <c r="M17" s="126"/>
      <c r="N17" s="126"/>
    </row>
    <row r="18" spans="1:14" ht="21">
      <c r="A18" s="117"/>
      <c r="B18" s="128"/>
      <c r="C18" s="129"/>
      <c r="D18" s="130"/>
      <c r="E18" s="130"/>
      <c r="F18" s="130"/>
      <c r="G18" s="130"/>
      <c r="H18" s="130"/>
      <c r="I18" s="129"/>
      <c r="J18" s="129"/>
      <c r="K18" s="130"/>
      <c r="L18" s="130"/>
      <c r="M18" s="130"/>
      <c r="N18" s="130"/>
    </row>
  </sheetData>
  <sheetProtection/>
  <mergeCells count="5">
    <mergeCell ref="K4:N4"/>
    <mergeCell ref="C5:H5"/>
    <mergeCell ref="I5:K5"/>
    <mergeCell ref="B2:L2"/>
    <mergeCell ref="B3:L3"/>
  </mergeCells>
  <printOptions/>
  <pageMargins left="0.31" right="0.15" top="0.75" bottom="0.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4">
      <selection activeCell="A21" sqref="A21"/>
    </sheetView>
  </sheetViews>
  <sheetFormatPr defaultColWidth="15.28125" defaultRowHeight="12.75"/>
  <cols>
    <col min="1" max="1" width="69.57421875" style="101" customWidth="1"/>
    <col min="2" max="2" width="22.8515625" style="102" customWidth="1"/>
    <col min="3" max="3" width="12.8515625" style="38" hidden="1" customWidth="1"/>
    <col min="4" max="4" width="15.8515625" style="39" customWidth="1"/>
    <col min="5" max="6" width="9.140625" style="40" customWidth="1"/>
    <col min="7" max="9" width="9.140625" style="39" customWidth="1"/>
    <col min="10" max="253" width="9.140625" style="40" customWidth="1"/>
    <col min="254" max="254" width="50.28125" style="40" customWidth="1"/>
    <col min="255" max="255" width="15.140625" style="40" customWidth="1"/>
    <col min="256" max="16384" width="15.28125" style="40" customWidth="1"/>
  </cols>
  <sheetData>
    <row r="1" spans="1:2" ht="23.25">
      <c r="A1" s="36" t="s">
        <v>231</v>
      </c>
      <c r="B1" s="37"/>
    </row>
    <row r="2" spans="1:2" ht="23.25">
      <c r="A2" s="36" t="s">
        <v>232</v>
      </c>
      <c r="B2" s="37"/>
    </row>
    <row r="3" spans="1:2" ht="23.25">
      <c r="A3" s="36"/>
      <c r="B3" s="103" t="s">
        <v>329</v>
      </c>
    </row>
    <row r="4" spans="1:3" ht="23.25">
      <c r="A4" s="277" t="s">
        <v>233</v>
      </c>
      <c r="B4" s="41" t="s">
        <v>2</v>
      </c>
      <c r="C4" s="42" t="s">
        <v>234</v>
      </c>
    </row>
    <row r="5" spans="1:3" ht="23.25">
      <c r="A5" s="278"/>
      <c r="B5" s="43" t="s">
        <v>191</v>
      </c>
      <c r="C5" s="44"/>
    </row>
    <row r="6" spans="1:3" ht="23.25">
      <c r="A6" s="45" t="s">
        <v>1</v>
      </c>
      <c r="B6" s="46">
        <f>SUM(B7,B12,B18,B84)</f>
        <v>18419200</v>
      </c>
      <c r="C6" s="47"/>
    </row>
    <row r="7" spans="1:256" ht="23.25">
      <c r="A7" s="48" t="s">
        <v>235</v>
      </c>
      <c r="B7" s="49">
        <f>SUM(B8:B11)</f>
        <v>0</v>
      </c>
      <c r="C7" s="50"/>
      <c r="D7" s="51"/>
      <c r="E7" s="52"/>
      <c r="F7" s="52"/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" ht="23.25">
      <c r="A8" s="53" t="s">
        <v>236</v>
      </c>
      <c r="B8" s="54"/>
    </row>
    <row r="9" spans="1:2" ht="23.25">
      <c r="A9" s="55" t="s">
        <v>237</v>
      </c>
      <c r="B9" s="56"/>
    </row>
    <row r="10" spans="1:2" ht="23.25">
      <c r="A10" s="57" t="s">
        <v>238</v>
      </c>
      <c r="B10" s="58"/>
    </row>
    <row r="11" spans="1:2" ht="23.25">
      <c r="A11" s="59" t="s">
        <v>239</v>
      </c>
      <c r="B11" s="60"/>
    </row>
    <row r="12" spans="1:256" ht="23.25">
      <c r="A12" s="61" t="s">
        <v>240</v>
      </c>
      <c r="B12" s="62">
        <f>SUM(B14,B16)</f>
        <v>0</v>
      </c>
      <c r="C12" s="50"/>
      <c r="D12" s="51"/>
      <c r="E12" s="52"/>
      <c r="F12" s="52"/>
      <c r="G12" s="51"/>
      <c r="H12" s="51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23.25">
      <c r="A13" s="63" t="s">
        <v>241</v>
      </c>
      <c r="B13" s="49"/>
      <c r="C13" s="50"/>
      <c r="D13" s="51"/>
      <c r="E13" s="52"/>
      <c r="F13" s="52"/>
      <c r="G13" s="51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23.25">
      <c r="A14" s="53" t="s">
        <v>242</v>
      </c>
      <c r="B14" s="54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3.25">
      <c r="A15" s="57" t="s">
        <v>243</v>
      </c>
      <c r="B15" s="5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" ht="23.25">
      <c r="A16" s="53" t="s">
        <v>244</v>
      </c>
      <c r="B16" s="54"/>
    </row>
    <row r="17" spans="1:2" ht="23.25">
      <c r="A17" s="57" t="s">
        <v>245</v>
      </c>
      <c r="B17" s="58"/>
    </row>
    <row r="18" spans="1:256" ht="23.25">
      <c r="A18" s="64" t="s">
        <v>246</v>
      </c>
      <c r="B18" s="65">
        <f>SUM(B19,B68,B72,B75,B82)</f>
        <v>18419200</v>
      </c>
      <c r="C18" s="66"/>
      <c r="D18" s="67"/>
      <c r="E18" s="68"/>
      <c r="F18" s="68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3" ht="23.25">
      <c r="A19" s="69" t="s">
        <v>247</v>
      </c>
      <c r="B19" s="70">
        <f>SUM(B20,B64,B66)</f>
        <v>18419200</v>
      </c>
      <c r="C19" s="47"/>
    </row>
    <row r="20" spans="1:3" ht="23.25">
      <c r="A20" s="71" t="s">
        <v>248</v>
      </c>
      <c r="B20" s="72">
        <f>SUM(B21:B63)</f>
        <v>18419200</v>
      </c>
      <c r="C20" s="47"/>
    </row>
    <row r="21" spans="1:3" ht="23.25">
      <c r="A21" s="71" t="s">
        <v>249</v>
      </c>
      <c r="B21" s="60"/>
      <c r="C21" s="47" t="s">
        <v>250</v>
      </c>
    </row>
    <row r="22" spans="1:3" ht="23.25">
      <c r="A22" s="71" t="s">
        <v>251</v>
      </c>
      <c r="B22" s="60"/>
      <c r="C22" s="47" t="s">
        <v>250</v>
      </c>
    </row>
    <row r="23" spans="1:3" ht="23.25">
      <c r="A23" s="71" t="s">
        <v>252</v>
      </c>
      <c r="B23" s="60"/>
      <c r="C23" s="47" t="s">
        <v>250</v>
      </c>
    </row>
    <row r="24" spans="1:3" ht="23.25">
      <c r="A24" s="71" t="s">
        <v>253</v>
      </c>
      <c r="B24" s="60"/>
      <c r="C24" s="47" t="s">
        <v>254</v>
      </c>
    </row>
    <row r="25" spans="1:3" ht="23.25">
      <c r="A25" s="71" t="s">
        <v>255</v>
      </c>
      <c r="B25" s="60"/>
      <c r="C25" s="47" t="s">
        <v>256</v>
      </c>
    </row>
    <row r="26" spans="1:3" ht="23.25">
      <c r="A26" s="71" t="s">
        <v>257</v>
      </c>
      <c r="B26" s="60"/>
      <c r="C26" s="47" t="s">
        <v>250</v>
      </c>
    </row>
    <row r="27" spans="1:3" ht="23.25">
      <c r="A27" s="71" t="s">
        <v>258</v>
      </c>
      <c r="B27" s="60"/>
      <c r="C27" s="47" t="s">
        <v>250</v>
      </c>
    </row>
    <row r="28" spans="1:3" ht="23.25">
      <c r="A28" s="71" t="s">
        <v>259</v>
      </c>
      <c r="B28" s="60"/>
      <c r="C28" s="47" t="s">
        <v>260</v>
      </c>
    </row>
    <row r="29" spans="1:256" ht="23.25">
      <c r="A29" s="73" t="s">
        <v>261</v>
      </c>
      <c r="B29" s="54"/>
      <c r="C29" s="74" t="s">
        <v>262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23.25">
      <c r="A30" s="75" t="s">
        <v>263</v>
      </c>
      <c r="B30" s="58"/>
      <c r="C30" s="4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23.25">
      <c r="A31" s="71" t="s">
        <v>230</v>
      </c>
      <c r="B31" s="60">
        <f>'อส 58(3)'!N13</f>
        <v>18419200</v>
      </c>
      <c r="C31" s="47" t="s">
        <v>250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23.25">
      <c r="A32" s="59" t="s">
        <v>264</v>
      </c>
      <c r="B32" s="60"/>
      <c r="C32" s="47" t="s">
        <v>250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ht="23.25">
      <c r="A33" s="71" t="s">
        <v>265</v>
      </c>
      <c r="B33" s="60"/>
      <c r="C33" s="47" t="s">
        <v>266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ht="23.25">
      <c r="A34" s="71" t="s">
        <v>267</v>
      </c>
      <c r="B34" s="60"/>
      <c r="C34" s="47" t="s">
        <v>268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ht="23.25">
      <c r="A35" s="71" t="s">
        <v>269</v>
      </c>
      <c r="B35" s="60"/>
      <c r="C35" s="47" t="s">
        <v>250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23.25">
      <c r="A36" s="59" t="s">
        <v>270</v>
      </c>
      <c r="B36" s="60"/>
      <c r="C36" s="47" t="s">
        <v>266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23.25">
      <c r="A37" s="59" t="s">
        <v>271</v>
      </c>
      <c r="B37" s="60"/>
      <c r="C37" s="47" t="s">
        <v>272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23.25">
      <c r="A38" s="71" t="s">
        <v>273</v>
      </c>
      <c r="B38" s="60"/>
      <c r="C38" s="76" t="s">
        <v>274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23.25">
      <c r="A39" s="71" t="s">
        <v>275</v>
      </c>
      <c r="B39" s="60"/>
      <c r="C39" s="76" t="s">
        <v>274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23.25">
      <c r="A40" s="71" t="s">
        <v>276</v>
      </c>
      <c r="B40" s="60"/>
      <c r="C40" s="47" t="s">
        <v>277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ht="23.25">
      <c r="A41" s="71" t="s">
        <v>278</v>
      </c>
      <c r="B41" s="60"/>
      <c r="C41" s="47" t="s">
        <v>279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ht="23.25">
      <c r="A42" s="59" t="s">
        <v>280</v>
      </c>
      <c r="B42" s="60"/>
      <c r="C42" s="47" t="s">
        <v>281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ht="23.25">
      <c r="A43" s="59" t="s">
        <v>282</v>
      </c>
      <c r="B43" s="60"/>
      <c r="C43" s="47" t="s">
        <v>272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ht="21" customHeight="1">
      <c r="A44" s="71" t="s">
        <v>283</v>
      </c>
      <c r="B44" s="60"/>
      <c r="C44" s="77" t="s">
        <v>284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ht="23.25">
      <c r="A45" s="75" t="s">
        <v>285</v>
      </c>
      <c r="B45" s="58"/>
      <c r="C45" s="47" t="s">
        <v>286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23.25">
      <c r="A46" s="59" t="s">
        <v>287</v>
      </c>
      <c r="B46" s="60"/>
      <c r="C46" s="47" t="s">
        <v>250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ht="23.25">
      <c r="A47" s="78" t="s">
        <v>288</v>
      </c>
      <c r="B47" s="54"/>
      <c r="C47" s="74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ht="23.25">
      <c r="A48" s="79" t="s">
        <v>289</v>
      </c>
      <c r="B48" s="60"/>
      <c r="C48" s="8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23.25">
      <c r="A49" s="78" t="s">
        <v>290</v>
      </c>
      <c r="B49" s="54"/>
      <c r="C49" s="8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23.25">
      <c r="A50" s="78" t="s">
        <v>291</v>
      </c>
      <c r="B50" s="54"/>
      <c r="C50" s="8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23.25">
      <c r="A51" s="78" t="s">
        <v>292</v>
      </c>
      <c r="B51" s="54"/>
      <c r="C51" s="8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ht="23.25">
      <c r="A52" s="78" t="s">
        <v>293</v>
      </c>
      <c r="B52" s="54"/>
      <c r="C52" s="8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ht="23.25">
      <c r="A53" s="59" t="s">
        <v>294</v>
      </c>
      <c r="B53" s="6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ht="23.25">
      <c r="A54" s="53" t="s">
        <v>295</v>
      </c>
      <c r="B54" s="54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ht="23.25">
      <c r="A55" s="57" t="s">
        <v>296</v>
      </c>
      <c r="B55" s="58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ht="23.25">
      <c r="A56" s="59" t="s">
        <v>297</v>
      </c>
      <c r="B56" s="6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ht="23.25">
      <c r="A57" s="59" t="s">
        <v>298</v>
      </c>
      <c r="B57" s="6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ht="23.25">
      <c r="A58" s="59" t="s">
        <v>299</v>
      </c>
      <c r="B58" s="6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ht="23.25">
      <c r="A59" s="53" t="s">
        <v>300</v>
      </c>
      <c r="B59" s="54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:256" ht="23.25">
      <c r="A60" s="57" t="s">
        <v>301</v>
      </c>
      <c r="B60" s="58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ht="23.25">
      <c r="A61" s="59" t="s">
        <v>302</v>
      </c>
      <c r="B61" s="6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ht="23.25">
      <c r="A62" s="53" t="s">
        <v>303</v>
      </c>
      <c r="B62" s="54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ht="23.25">
      <c r="A63" s="57" t="s">
        <v>304</v>
      </c>
      <c r="B63" s="58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ht="23.25">
      <c r="A64" s="81" t="s">
        <v>305</v>
      </c>
      <c r="B64" s="54"/>
      <c r="C64" s="74" t="s">
        <v>306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ht="23.25">
      <c r="A65" s="82" t="s">
        <v>307</v>
      </c>
      <c r="B65" s="58"/>
      <c r="C65" s="44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:256" ht="23.25">
      <c r="A66" s="71" t="s">
        <v>308</v>
      </c>
      <c r="B66" s="60"/>
      <c r="C66" s="47" t="s">
        <v>250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ht="23.25">
      <c r="A67" s="71"/>
      <c r="B67" s="60"/>
      <c r="C67" s="83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ht="23.25">
      <c r="A68" s="84" t="s">
        <v>309</v>
      </c>
      <c r="B68" s="85">
        <f>SUM(B69:B71)</f>
        <v>0</v>
      </c>
      <c r="C68" s="47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56" ht="23.25">
      <c r="A69" s="71" t="s">
        <v>310</v>
      </c>
      <c r="B69" s="60"/>
      <c r="C69" s="47" t="s">
        <v>250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:2" ht="23.25">
      <c r="A70" s="59" t="s">
        <v>311</v>
      </c>
      <c r="B70" s="60"/>
    </row>
    <row r="71" spans="1:2" ht="23.25">
      <c r="A71" s="57" t="s">
        <v>312</v>
      </c>
      <c r="B71" s="58"/>
    </row>
    <row r="72" spans="1:256" ht="23.25">
      <c r="A72" s="84" t="s">
        <v>313</v>
      </c>
      <c r="B72" s="85">
        <f>SUM(B73:B74)</f>
        <v>0</v>
      </c>
      <c r="C72" s="47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  <row r="73" spans="1:256" ht="23.25">
      <c r="A73" s="59" t="s">
        <v>314</v>
      </c>
      <c r="B73" s="60"/>
      <c r="C73" s="47" t="s">
        <v>250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</row>
    <row r="74" spans="1:256" ht="23.25">
      <c r="A74" s="71" t="s">
        <v>315</v>
      </c>
      <c r="B74" s="60"/>
      <c r="C74" s="47" t="s">
        <v>250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</row>
    <row r="75" spans="1:256" ht="23.25">
      <c r="A75" s="69" t="s">
        <v>316</v>
      </c>
      <c r="B75" s="86">
        <f>SUM(B76)</f>
        <v>0</v>
      </c>
      <c r="C75" s="87"/>
      <c r="D75" s="88"/>
      <c r="E75" s="89"/>
      <c r="F75" s="89"/>
      <c r="G75" s="88"/>
      <c r="H75" s="88"/>
      <c r="I75" s="88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89"/>
      <c r="IQ75" s="89"/>
      <c r="IR75" s="89"/>
      <c r="IS75" s="89"/>
      <c r="IT75" s="89"/>
      <c r="IU75" s="89"/>
      <c r="IV75" s="89"/>
    </row>
    <row r="76" spans="1:256" ht="23.25">
      <c r="A76" s="90" t="s">
        <v>317</v>
      </c>
      <c r="B76" s="91">
        <f>SUM(B77:B81)</f>
        <v>0</v>
      </c>
      <c r="C76" s="92"/>
      <c r="D76" s="93"/>
      <c r="E76" s="94"/>
      <c r="F76" s="94"/>
      <c r="G76" s="93"/>
      <c r="H76" s="93"/>
      <c r="I76" s="93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</row>
    <row r="77" spans="1:3" ht="23.25">
      <c r="A77" s="71" t="s">
        <v>318</v>
      </c>
      <c r="B77" s="60"/>
      <c r="C77" s="47" t="s">
        <v>250</v>
      </c>
    </row>
    <row r="78" spans="1:3" ht="23.25">
      <c r="A78" s="71" t="s">
        <v>319</v>
      </c>
      <c r="B78" s="60"/>
      <c r="C78" s="47" t="s">
        <v>250</v>
      </c>
    </row>
    <row r="79" spans="1:3" ht="23.25">
      <c r="A79" s="59" t="s">
        <v>320</v>
      </c>
      <c r="B79" s="60"/>
      <c r="C79" s="47" t="s">
        <v>250</v>
      </c>
    </row>
    <row r="80" spans="1:2" ht="23.25">
      <c r="A80" s="59" t="s">
        <v>321</v>
      </c>
      <c r="B80" s="60"/>
    </row>
    <row r="81" spans="1:2" ht="23.25">
      <c r="A81" s="59" t="s">
        <v>322</v>
      </c>
      <c r="B81" s="60"/>
    </row>
    <row r="82" spans="1:256" ht="23.25">
      <c r="A82" s="95" t="s">
        <v>323</v>
      </c>
      <c r="B82" s="62"/>
      <c r="C82" s="96"/>
      <c r="D82" s="51"/>
      <c r="E82" s="52"/>
      <c r="F82" s="52"/>
      <c r="G82" s="51"/>
      <c r="H82" s="51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</row>
    <row r="83" spans="1:256" ht="23.25">
      <c r="A83" s="97" t="s">
        <v>324</v>
      </c>
      <c r="B83" s="49"/>
      <c r="C83" s="96"/>
      <c r="D83" s="51"/>
      <c r="E83" s="52"/>
      <c r="F83" s="52"/>
      <c r="G83" s="51"/>
      <c r="H83" s="51"/>
      <c r="I83" s="51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ht="23.25">
      <c r="A84" s="98" t="s">
        <v>325</v>
      </c>
      <c r="B84" s="99">
        <f>SUM(B85)</f>
        <v>0</v>
      </c>
      <c r="C84" s="100"/>
      <c r="D84" s="88"/>
      <c r="E84" s="89"/>
      <c r="F84" s="89"/>
      <c r="G84" s="88"/>
      <c r="H84" s="88"/>
      <c r="I84" s="88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</row>
    <row r="85" spans="1:3" ht="23.25">
      <c r="A85" s="73" t="s">
        <v>326</v>
      </c>
      <c r="B85" s="54"/>
      <c r="C85" s="83" t="s">
        <v>250</v>
      </c>
    </row>
    <row r="86" spans="1:3" ht="23.25">
      <c r="A86" s="75" t="s">
        <v>327</v>
      </c>
      <c r="B86" s="58"/>
      <c r="C86" s="83" t="s">
        <v>250</v>
      </c>
    </row>
  </sheetData>
  <sheetProtection/>
  <mergeCells count="1">
    <mergeCell ref="A4:A5"/>
  </mergeCells>
  <printOptions/>
  <pageMargins left="0.7" right="0.7" top="0.51" bottom="0.44" header="0.3" footer="0.28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15" sqref="G15"/>
    </sheetView>
  </sheetViews>
  <sheetFormatPr defaultColWidth="10.421875" defaultRowHeight="12.75"/>
  <cols>
    <col min="1" max="1" width="4.28125" style="146" customWidth="1"/>
    <col min="2" max="2" width="6.00390625" style="146" customWidth="1"/>
    <col min="3" max="3" width="26.00390625" style="200" customWidth="1"/>
    <col min="4" max="4" width="11.8515625" style="146" bestFit="1" customWidth="1"/>
    <col min="5" max="5" width="13.421875" style="146" customWidth="1"/>
    <col min="6" max="6" width="11.00390625" style="200" customWidth="1"/>
    <col min="7" max="7" width="10.421875" style="201" customWidth="1"/>
    <col min="8" max="8" width="10.140625" style="200" customWidth="1"/>
    <col min="9" max="9" width="8.00390625" style="200" bestFit="1" customWidth="1"/>
    <col min="10" max="10" width="18.00390625" style="200" customWidth="1"/>
    <col min="11" max="11" width="15.28125" style="202" bestFit="1" customWidth="1"/>
    <col min="12" max="12" width="12.421875" style="146" bestFit="1" customWidth="1"/>
    <col min="13" max="13" width="18.421875" style="146" customWidth="1"/>
    <col min="14" max="14" width="33.28125" style="146" customWidth="1"/>
    <col min="15" max="16384" width="10.421875" style="146" customWidth="1"/>
  </cols>
  <sheetData>
    <row r="1" spans="3:13" s="139" customFormat="1" ht="15.75" customHeight="1">
      <c r="C1" s="140"/>
      <c r="F1" s="140"/>
      <c r="G1" s="141"/>
      <c r="H1" s="140"/>
      <c r="I1" s="140"/>
      <c r="J1" s="140"/>
      <c r="K1" s="142"/>
      <c r="M1" s="143" t="s">
        <v>373</v>
      </c>
    </row>
    <row r="2" spans="3:13" s="139" customFormat="1" ht="15.75" customHeight="1">
      <c r="C2" s="140"/>
      <c r="F2" s="140"/>
      <c r="G2" s="141"/>
      <c r="H2" s="140"/>
      <c r="I2" s="140"/>
      <c r="J2" s="140"/>
      <c r="K2" s="142"/>
      <c r="M2" s="143" t="s">
        <v>374</v>
      </c>
    </row>
    <row r="3" spans="1:14" ht="21">
      <c r="A3" s="144" t="s">
        <v>375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 ht="18.75">
      <c r="A4" s="147" t="s">
        <v>376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14" s="150" customFormat="1" ht="26.25" customHeight="1">
      <c r="A5" s="148" t="s">
        <v>377</v>
      </c>
      <c r="B5" s="14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48" t="s">
        <v>378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8.75">
      <c r="A7" s="151" t="s">
        <v>379</v>
      </c>
      <c r="B7" s="152" t="s">
        <v>380</v>
      </c>
      <c r="C7" s="146"/>
      <c r="E7" s="152" t="s">
        <v>381</v>
      </c>
      <c r="F7" s="149"/>
      <c r="G7" s="149"/>
      <c r="H7" s="149"/>
      <c r="I7" s="149"/>
      <c r="J7" s="149"/>
      <c r="K7" s="149"/>
      <c r="L7" s="149"/>
      <c r="M7" s="149"/>
      <c r="N7" s="149"/>
    </row>
    <row r="8" spans="2:14" ht="21">
      <c r="B8" s="152" t="s">
        <v>382</v>
      </c>
      <c r="C8" s="146"/>
      <c r="E8" s="152" t="s">
        <v>383</v>
      </c>
      <c r="F8" s="149"/>
      <c r="G8" s="153" t="s">
        <v>384</v>
      </c>
      <c r="H8" s="149"/>
      <c r="I8" s="149"/>
      <c r="J8" s="149"/>
      <c r="K8" s="149"/>
      <c r="L8" s="149"/>
      <c r="M8" s="149"/>
      <c r="N8" s="149"/>
    </row>
    <row r="9" spans="1:11" s="150" customFormat="1" ht="18.75">
      <c r="A9" s="148" t="s">
        <v>385</v>
      </c>
      <c r="B9" s="148"/>
      <c r="C9" s="154" t="s">
        <v>386</v>
      </c>
      <c r="F9" s="155"/>
      <c r="G9" s="156"/>
      <c r="H9" s="155"/>
      <c r="I9" s="155"/>
      <c r="J9" s="155"/>
      <c r="K9" s="153"/>
    </row>
    <row r="10" spans="3:11" s="150" customFormat="1" ht="18.75">
      <c r="C10" s="157" t="s">
        <v>387</v>
      </c>
      <c r="F10" s="155"/>
      <c r="G10" s="156"/>
      <c r="I10" s="155"/>
      <c r="J10" s="155"/>
      <c r="K10" s="153"/>
    </row>
    <row r="11" spans="3:11" s="150" customFormat="1" ht="18.75" customHeight="1">
      <c r="C11" s="158"/>
      <c r="D11" s="155"/>
      <c r="E11" s="155"/>
      <c r="F11" s="155"/>
      <c r="G11" s="156"/>
      <c r="H11" s="155"/>
      <c r="I11" s="155"/>
      <c r="J11" s="155"/>
      <c r="K11" s="153"/>
    </row>
    <row r="12" spans="1:13" s="164" customFormat="1" ht="51" customHeight="1">
      <c r="A12" s="159" t="s">
        <v>388</v>
      </c>
      <c r="B12" s="160" t="s">
        <v>389</v>
      </c>
      <c r="C12" s="161"/>
      <c r="D12" s="162" t="s">
        <v>390</v>
      </c>
      <c r="E12" s="162" t="s">
        <v>391</v>
      </c>
      <c r="F12" s="163" t="s">
        <v>392</v>
      </c>
      <c r="G12" s="162" t="s">
        <v>393</v>
      </c>
      <c r="H12" s="162" t="s">
        <v>394</v>
      </c>
      <c r="I12" s="162" t="s">
        <v>395</v>
      </c>
      <c r="J12" s="162" t="s">
        <v>396</v>
      </c>
      <c r="K12" s="162" t="s">
        <v>397</v>
      </c>
      <c r="L12" s="162" t="s">
        <v>398</v>
      </c>
      <c r="M12" s="162" t="s">
        <v>399</v>
      </c>
    </row>
    <row r="13" spans="1:13" s="173" customFormat="1" ht="15.75">
      <c r="A13" s="165">
        <v>1</v>
      </c>
      <c r="B13" s="166"/>
      <c r="C13" s="167"/>
      <c r="D13" s="168"/>
      <c r="E13" s="169"/>
      <c r="F13" s="170"/>
      <c r="G13" s="169"/>
      <c r="H13" s="169"/>
      <c r="I13" s="169"/>
      <c r="J13" s="171"/>
      <c r="K13" s="172"/>
      <c r="L13" s="172"/>
      <c r="M13" s="172"/>
    </row>
    <row r="14" spans="1:13" s="173" customFormat="1" ht="15.75">
      <c r="A14" s="174"/>
      <c r="B14" s="174"/>
      <c r="C14" s="175"/>
      <c r="D14" s="168"/>
      <c r="E14" s="169"/>
      <c r="F14" s="170"/>
      <c r="G14" s="169"/>
      <c r="H14" s="169"/>
      <c r="I14" s="169"/>
      <c r="J14" s="171"/>
      <c r="K14" s="172"/>
      <c r="L14" s="172"/>
      <c r="M14" s="172"/>
    </row>
    <row r="15" spans="1:13" s="173" customFormat="1" ht="15.75">
      <c r="A15" s="165"/>
      <c r="B15" s="174"/>
      <c r="C15" s="175"/>
      <c r="D15" s="168"/>
      <c r="E15" s="169"/>
      <c r="F15" s="170"/>
      <c r="G15" s="169"/>
      <c r="H15" s="169"/>
      <c r="I15" s="169"/>
      <c r="J15" s="171"/>
      <c r="K15" s="172"/>
      <c r="L15" s="172"/>
      <c r="M15" s="172"/>
    </row>
    <row r="16" spans="1:13" s="173" customFormat="1" ht="15.75">
      <c r="A16" s="165"/>
      <c r="B16" s="174"/>
      <c r="C16" s="175"/>
      <c r="D16" s="168"/>
      <c r="E16" s="169"/>
      <c r="F16" s="170"/>
      <c r="G16" s="169"/>
      <c r="H16" s="169"/>
      <c r="I16" s="169"/>
      <c r="J16" s="171"/>
      <c r="K16" s="172"/>
      <c r="L16" s="172"/>
      <c r="M16" s="172"/>
    </row>
    <row r="17" spans="1:13" s="173" customFormat="1" ht="15.75">
      <c r="A17" s="165"/>
      <c r="B17" s="174"/>
      <c r="C17" s="175"/>
      <c r="D17" s="168"/>
      <c r="E17" s="169"/>
      <c r="F17" s="170"/>
      <c r="G17" s="169"/>
      <c r="H17" s="169"/>
      <c r="I17" s="169"/>
      <c r="J17" s="171"/>
      <c r="K17" s="172"/>
      <c r="L17" s="172"/>
      <c r="M17" s="172"/>
    </row>
    <row r="18" spans="1:13" s="173" customFormat="1" ht="15.75">
      <c r="A18" s="165"/>
      <c r="B18" s="174"/>
      <c r="C18" s="175"/>
      <c r="D18" s="168"/>
      <c r="E18" s="169"/>
      <c r="F18" s="170"/>
      <c r="G18" s="169"/>
      <c r="H18" s="169"/>
      <c r="I18" s="169"/>
      <c r="J18" s="171"/>
      <c r="K18" s="172"/>
      <c r="L18" s="172"/>
      <c r="M18" s="172"/>
    </row>
    <row r="19" spans="1:13" s="173" customFormat="1" ht="15.75">
      <c r="A19" s="165"/>
      <c r="B19" s="174"/>
      <c r="C19" s="175"/>
      <c r="D19" s="168"/>
      <c r="E19" s="169"/>
      <c r="F19" s="170"/>
      <c r="G19" s="169"/>
      <c r="H19" s="169"/>
      <c r="I19" s="169"/>
      <c r="J19" s="171"/>
      <c r="K19" s="172"/>
      <c r="L19" s="172"/>
      <c r="M19" s="172"/>
    </row>
    <row r="20" spans="1:13" s="173" customFormat="1" ht="15.75">
      <c r="A20" s="165"/>
      <c r="B20" s="174"/>
      <c r="C20" s="175"/>
      <c r="D20" s="168"/>
      <c r="E20" s="169"/>
      <c r="F20" s="170"/>
      <c r="G20" s="169"/>
      <c r="H20" s="169"/>
      <c r="I20" s="169"/>
      <c r="J20" s="171"/>
      <c r="K20" s="172"/>
      <c r="L20" s="172"/>
      <c r="M20" s="172"/>
    </row>
    <row r="21" spans="1:13" s="173" customFormat="1" ht="15.75">
      <c r="A21" s="165"/>
      <c r="B21" s="174"/>
      <c r="C21" s="175"/>
      <c r="D21" s="168"/>
      <c r="E21" s="169"/>
      <c r="F21" s="170"/>
      <c r="G21" s="169"/>
      <c r="H21" s="169"/>
      <c r="I21" s="169"/>
      <c r="J21" s="171"/>
      <c r="K21" s="172"/>
      <c r="L21" s="172"/>
      <c r="M21" s="172"/>
    </row>
    <row r="22" spans="1:13" s="183" customFormat="1" ht="19.5" customHeight="1">
      <c r="A22" s="176"/>
      <c r="B22" s="279" t="s">
        <v>400</v>
      </c>
      <c r="C22" s="279"/>
      <c r="D22" s="177"/>
      <c r="E22" s="177"/>
      <c r="F22" s="178"/>
      <c r="G22" s="179"/>
      <c r="H22" s="179"/>
      <c r="I22" s="179"/>
      <c r="J22" s="180"/>
      <c r="K22" s="181"/>
      <c r="L22" s="181"/>
      <c r="M22" s="182"/>
    </row>
    <row r="23" spans="1:14" s="173" customFormat="1" ht="15.75">
      <c r="A23" s="184"/>
      <c r="B23" s="184"/>
      <c r="C23" s="185"/>
      <c r="D23" s="186"/>
      <c r="E23" s="187"/>
      <c r="F23" s="188"/>
      <c r="G23" s="187"/>
      <c r="H23" s="187"/>
      <c r="I23" s="187"/>
      <c r="J23" s="189"/>
      <c r="K23" s="190"/>
      <c r="L23" s="190"/>
      <c r="M23" s="190"/>
      <c r="N23" s="191"/>
    </row>
    <row r="24" spans="3:14" ht="11.25" customHeight="1">
      <c r="C24" s="192"/>
      <c r="D24" s="193"/>
      <c r="E24" s="193"/>
      <c r="F24" s="194"/>
      <c r="G24" s="195"/>
      <c r="H24" s="192"/>
      <c r="I24" s="192"/>
      <c r="J24" s="192"/>
      <c r="K24" s="196"/>
      <c r="L24" s="193"/>
      <c r="M24" s="193"/>
      <c r="N24" s="197"/>
    </row>
    <row r="25" spans="1:5" ht="18.75">
      <c r="A25" s="198" t="s">
        <v>401</v>
      </c>
      <c r="C25" s="199" t="s">
        <v>402</v>
      </c>
      <c r="E25" s="150"/>
    </row>
    <row r="26" ht="17.25">
      <c r="C26" s="199" t="s">
        <v>403</v>
      </c>
    </row>
    <row r="27" ht="17.25">
      <c r="C27" s="203" t="s">
        <v>404</v>
      </c>
    </row>
    <row r="28" ht="17.25">
      <c r="C28" s="203" t="s">
        <v>405</v>
      </c>
    </row>
    <row r="29" ht="17.25">
      <c r="C29" s="203" t="s">
        <v>406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gviwe</dc:creator>
  <cp:keywords/>
  <dc:description/>
  <cp:lastModifiedBy>admin</cp:lastModifiedBy>
  <cp:lastPrinted>2013-10-24T02:21:33Z</cp:lastPrinted>
  <dcterms:created xsi:type="dcterms:W3CDTF">2007-01-26T07:35:51Z</dcterms:created>
  <dcterms:modified xsi:type="dcterms:W3CDTF">2013-10-24T02:23:15Z</dcterms:modified>
  <cp:category/>
  <cp:version/>
  <cp:contentType/>
  <cp:contentStatus/>
</cp:coreProperties>
</file>